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defaultThemeVersion="124226"/>
  <mc:AlternateContent xmlns:mc="http://schemas.openxmlformats.org/markup-compatibility/2006">
    <mc:Choice Requires="x15">
      <x15ac:absPath xmlns:x15ac="http://schemas.microsoft.com/office/spreadsheetml/2010/11/ac" url="\\pisvr01\datos\3. ANI\3. CONSORCIO EPSILON 4G\AVANCES SEMANALES\2020\GERENCIAL No. 220\"/>
    </mc:Choice>
  </mc:AlternateContent>
  <bookViews>
    <workbookView xWindow="0" yWindow="0" windowWidth="23040" windowHeight="9192" tabRatio="842" firstSheet="5" activeTab="9"/>
  </bookViews>
  <sheets>
    <sheet name="Formato" sheetId="316" r:id="rId1"/>
    <sheet name="Predial" sheetId="593" r:id="rId2"/>
    <sheet name="Financiero" sheetId="574" r:id="rId3"/>
    <sheet name="Registro fotográfico social" sheetId="594" r:id="rId4"/>
    <sheet name="Registro fotográfico redes" sheetId="497" r:id="rId5"/>
    <sheet name="Registro fotográfico técnico" sheetId="591" r:id="rId6"/>
    <sheet name="Registro fotográfico túnel" sheetId="590" r:id="rId7"/>
    <sheet name="Registro fotográfico puentes" sheetId="589" r:id="rId8"/>
    <sheet name="Registro fotográfico OyM" sheetId="592" r:id="rId9"/>
    <sheet name="Registro fotográfico ambiental" sheetId="588"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s>
  <definedNames>
    <definedName name="\0" localSheetId="8">#REF!</definedName>
    <definedName name="\0" localSheetId="7">#REF!</definedName>
    <definedName name="\0" localSheetId="4">#REF!</definedName>
    <definedName name="\0" localSheetId="5">#REF!</definedName>
    <definedName name="\0" localSheetId="6">#REF!</definedName>
    <definedName name="\0">#REF!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g" localSheetId="8">#REF!</definedName>
    <definedName name="\g" localSheetId="7">#REF!</definedName>
    <definedName name="\g" localSheetId="4">#REF!</definedName>
    <definedName name="\g" localSheetId="5">#REF!</definedName>
    <definedName name="\g" localSheetId="6">#REF!</definedName>
    <definedName name="\g">#REF!</definedName>
    <definedName name="\m">#REF!</definedName>
    <definedName name="\n">#REF!</definedName>
    <definedName name="\p">#REF!</definedName>
    <definedName name="\w">#REF!</definedName>
    <definedName name="___________________________________________________________________________gol2">[1]DATOS!$I:$I</definedName>
    <definedName name="___________________________________________________________________________gol3">[1]DATOS!$M:$M</definedName>
    <definedName name="___________________________________________________________________________pes1">[1]DATOS!$G:$G</definedName>
    <definedName name="___________________________________________________________________________pes10">[1]DATOS!$V:$V</definedName>
    <definedName name="___________________________________________________________________________pes2">[1]DATOS!$H:$H</definedName>
    <definedName name="___________________________________________________________________________pes3">[1]DATOS!$K:$K</definedName>
    <definedName name="___________________________________________________________________________pes4">[1]DATOS!$L:$L</definedName>
    <definedName name="___________________________________________________________________________pes5">[1]DATOS!$O:$O</definedName>
    <definedName name="___________________________________________________________________________pes6">[1]DATOS!$P:$P</definedName>
    <definedName name="___________________________________________________________________________pes7">[1]DATOS!$R:$R</definedName>
    <definedName name="___________________________________________________________________________pes8">[1]DATOS!$S:$S</definedName>
    <definedName name="___________________________________________________________________________pes9">[1]DATOS!$U:$U</definedName>
    <definedName name="__________________________________________________________________________gol2">[1]DATOS!$I:$I</definedName>
    <definedName name="__________________________________________________________________________gol3">[1]DATOS!$M:$M</definedName>
    <definedName name="__________________________________________________________________________pes1">[1]DATOS!$G:$G</definedName>
    <definedName name="__________________________________________________________________________pes10">[1]DATOS!$V:$V</definedName>
    <definedName name="__________________________________________________________________________pes2">[1]DATOS!$H:$H</definedName>
    <definedName name="__________________________________________________________________________pes3">[1]DATOS!$K:$K</definedName>
    <definedName name="__________________________________________________________________________pes4">[1]DATOS!$L:$L</definedName>
    <definedName name="__________________________________________________________________________pes5">[1]DATOS!$O:$O</definedName>
    <definedName name="__________________________________________________________________________pes6">[1]DATOS!$P:$P</definedName>
    <definedName name="__________________________________________________________________________pes7">[1]DATOS!$R:$R</definedName>
    <definedName name="__________________________________________________________________________pes8">[1]DATOS!$S:$S</definedName>
    <definedName name="__________________________________________________________________________pes9">[1]DATOS!$U:$U</definedName>
    <definedName name="_________________________________________________________________________gol2">[1]DATOS!$I:$I</definedName>
    <definedName name="_________________________________________________________________________gol3">[1]DATOS!$M:$M</definedName>
    <definedName name="_________________________________________________________________________pes1">[1]DATOS!$G:$G</definedName>
    <definedName name="_________________________________________________________________________pes10">[1]DATOS!$V:$V</definedName>
    <definedName name="_________________________________________________________________________pes2">[1]DATOS!$H:$H</definedName>
    <definedName name="_________________________________________________________________________pes3">[1]DATOS!$K:$K</definedName>
    <definedName name="_________________________________________________________________________pes4">[1]DATOS!$L:$L</definedName>
    <definedName name="_________________________________________________________________________pes5">[1]DATOS!$O:$O</definedName>
    <definedName name="_________________________________________________________________________pes6">[1]DATOS!$P:$P</definedName>
    <definedName name="_________________________________________________________________________pes7">[1]DATOS!$R:$R</definedName>
    <definedName name="_________________________________________________________________________pes8">[1]DATOS!$S:$S</definedName>
    <definedName name="_________________________________________________________________________pes9">[1]DATOS!$U:$U</definedName>
    <definedName name="________________________________________________________________________gol2">[1]DATOS!$I:$I</definedName>
    <definedName name="________________________________________________________________________gol3">[1]DATOS!$M:$M</definedName>
    <definedName name="________________________________________________________________________pes1">[1]DATOS!$G:$G</definedName>
    <definedName name="________________________________________________________________________pes10">[1]DATOS!$V:$V</definedName>
    <definedName name="________________________________________________________________________pes2">[1]DATOS!$H:$H</definedName>
    <definedName name="________________________________________________________________________pes3">[1]DATOS!$K:$K</definedName>
    <definedName name="________________________________________________________________________pes4">[1]DATOS!$L:$L</definedName>
    <definedName name="________________________________________________________________________pes5">[1]DATOS!$O:$O</definedName>
    <definedName name="________________________________________________________________________pes6">[1]DATOS!$P:$P</definedName>
    <definedName name="________________________________________________________________________pes7">[1]DATOS!$R:$R</definedName>
    <definedName name="________________________________________________________________________pes8">[1]DATOS!$S:$S</definedName>
    <definedName name="________________________________________________________________________pes9">[1]DATOS!$U:$U</definedName>
    <definedName name="_______________________________________________________________________gol2">[1]DATOS!$I:$I</definedName>
    <definedName name="_______________________________________________________________________gol3">[1]DATOS!$M:$M</definedName>
    <definedName name="_______________________________________________________________________pes1">[1]DATOS!$G:$G</definedName>
    <definedName name="_______________________________________________________________________pes10">[1]DATOS!$V:$V</definedName>
    <definedName name="_______________________________________________________________________pes2">[1]DATOS!$H:$H</definedName>
    <definedName name="_______________________________________________________________________pes3">[1]DATOS!$K:$K</definedName>
    <definedName name="_______________________________________________________________________pes4">[1]DATOS!$L:$L</definedName>
    <definedName name="_______________________________________________________________________pes5">[1]DATOS!$O:$O</definedName>
    <definedName name="_______________________________________________________________________pes6">[1]DATOS!$P:$P</definedName>
    <definedName name="_______________________________________________________________________pes7">[1]DATOS!$R:$R</definedName>
    <definedName name="_______________________________________________________________________pes8">[1]DATOS!$S:$S</definedName>
    <definedName name="_______________________________________________________________________pes9">[1]DATOS!$U:$U</definedName>
    <definedName name="______________________________________________________________________gol2">[1]DATOS!$I:$I</definedName>
    <definedName name="______________________________________________________________________gol3">[1]DATOS!$M:$M</definedName>
    <definedName name="______________________________________________________________________pes1">[1]DATOS!$G:$G</definedName>
    <definedName name="______________________________________________________________________pes10">[1]DATOS!$V:$V</definedName>
    <definedName name="______________________________________________________________________pes2">[1]DATOS!$H:$H</definedName>
    <definedName name="______________________________________________________________________pes3">[1]DATOS!$K:$K</definedName>
    <definedName name="______________________________________________________________________pes4">[1]DATOS!$L:$L</definedName>
    <definedName name="______________________________________________________________________pes5">[1]DATOS!$O:$O</definedName>
    <definedName name="______________________________________________________________________pes6">[1]DATOS!$P:$P</definedName>
    <definedName name="______________________________________________________________________pes7">[1]DATOS!$R:$R</definedName>
    <definedName name="______________________________________________________________________pes8">[1]DATOS!$S:$S</definedName>
    <definedName name="______________________________________________________________________pes9">[1]DATOS!$U:$U</definedName>
    <definedName name="_____________________________________________________________________gol2">[1]DATOS!$I:$I</definedName>
    <definedName name="_____________________________________________________________________gol3">[1]DATOS!$M:$M</definedName>
    <definedName name="_____________________________________________________________________pes1">[1]DATOS!$G:$G</definedName>
    <definedName name="_____________________________________________________________________pes10">[1]DATOS!$V:$V</definedName>
    <definedName name="_____________________________________________________________________pes2">[1]DATOS!$H:$H</definedName>
    <definedName name="_____________________________________________________________________pes3">[1]DATOS!$K:$K</definedName>
    <definedName name="_____________________________________________________________________pes4">[1]DATOS!$L:$L</definedName>
    <definedName name="_____________________________________________________________________pes5">[1]DATOS!$O:$O</definedName>
    <definedName name="_____________________________________________________________________pes6">[1]DATOS!$P:$P</definedName>
    <definedName name="_____________________________________________________________________pes7">[1]DATOS!$R:$R</definedName>
    <definedName name="_____________________________________________________________________pes8">[1]DATOS!$S:$S</definedName>
    <definedName name="_____________________________________________________________________pes9">[1]DATOS!$U:$U</definedName>
    <definedName name="____________________________________________________________________gol2">[1]DATOS!$I:$I</definedName>
    <definedName name="____________________________________________________________________gol3">[1]DATOS!$M:$M</definedName>
    <definedName name="____________________________________________________________________pes1">[1]DATOS!$G:$G</definedName>
    <definedName name="____________________________________________________________________pes10">[1]DATOS!$V:$V</definedName>
    <definedName name="____________________________________________________________________pes2">[1]DATOS!$H:$H</definedName>
    <definedName name="____________________________________________________________________pes3">[1]DATOS!$K:$K</definedName>
    <definedName name="____________________________________________________________________pes4">[1]DATOS!$L:$L</definedName>
    <definedName name="____________________________________________________________________pes5">[1]DATOS!$O:$O</definedName>
    <definedName name="____________________________________________________________________pes6">[1]DATOS!$P:$P</definedName>
    <definedName name="____________________________________________________________________pes7">[1]DATOS!$R:$R</definedName>
    <definedName name="____________________________________________________________________pes8">[1]DATOS!$S:$S</definedName>
    <definedName name="____________________________________________________________________pes9">[1]DATOS!$U:$U</definedName>
    <definedName name="___________________________________________________________________gol2">[1]DATOS!$I:$I</definedName>
    <definedName name="___________________________________________________________________gol3">[1]DATOS!$M:$M</definedName>
    <definedName name="___________________________________________________________________pes1">[1]DATOS!$G:$G</definedName>
    <definedName name="___________________________________________________________________pes10">[1]DATOS!$V:$V</definedName>
    <definedName name="___________________________________________________________________pes2">[1]DATOS!$H:$H</definedName>
    <definedName name="___________________________________________________________________pes3">[1]DATOS!$K:$K</definedName>
    <definedName name="___________________________________________________________________pes4">[1]DATOS!$L:$L</definedName>
    <definedName name="___________________________________________________________________pes5">[1]DATOS!$O:$O</definedName>
    <definedName name="___________________________________________________________________pes6">[1]DATOS!$P:$P</definedName>
    <definedName name="___________________________________________________________________pes7">[1]DATOS!$R:$R</definedName>
    <definedName name="___________________________________________________________________pes8">[1]DATOS!$S:$S</definedName>
    <definedName name="___________________________________________________________________pes9">[1]DATOS!$U:$U</definedName>
    <definedName name="__________________________________________________________________gol2">[1]DATOS!$I:$I</definedName>
    <definedName name="__________________________________________________________________gol3">[1]DATOS!$M:$M</definedName>
    <definedName name="__________________________________________________________________pes1">[1]DATOS!$G:$G</definedName>
    <definedName name="__________________________________________________________________pes10">[1]DATOS!$V:$V</definedName>
    <definedName name="__________________________________________________________________pes2">[1]DATOS!$H:$H</definedName>
    <definedName name="__________________________________________________________________pes3">[1]DATOS!$K:$K</definedName>
    <definedName name="__________________________________________________________________pes4">[1]DATOS!$L:$L</definedName>
    <definedName name="__________________________________________________________________pes5">[1]DATOS!$O:$O</definedName>
    <definedName name="__________________________________________________________________pes6">[1]DATOS!$P:$P</definedName>
    <definedName name="__________________________________________________________________pes7">[1]DATOS!$R:$R</definedName>
    <definedName name="__________________________________________________________________pes8">[1]DATOS!$S:$S</definedName>
    <definedName name="__________________________________________________________________pes9">[1]DATOS!$U:$U</definedName>
    <definedName name="_________________________________________________________________gol2">[1]DATOS!$I:$I</definedName>
    <definedName name="_________________________________________________________________gol3">[1]DATOS!$M:$M</definedName>
    <definedName name="_________________________________________________________________pes1">[1]DATOS!$G:$G</definedName>
    <definedName name="_________________________________________________________________pes10">[1]DATOS!$V:$V</definedName>
    <definedName name="_________________________________________________________________pes2">[1]DATOS!$H:$H</definedName>
    <definedName name="_________________________________________________________________pes3">[1]DATOS!$K:$K</definedName>
    <definedName name="_________________________________________________________________pes4">[1]DATOS!$L:$L</definedName>
    <definedName name="_________________________________________________________________pes5">[1]DATOS!$O:$O</definedName>
    <definedName name="_________________________________________________________________pes6">[1]DATOS!$P:$P</definedName>
    <definedName name="_________________________________________________________________pes7">[1]DATOS!$R:$R</definedName>
    <definedName name="_________________________________________________________________pes8">[1]DATOS!$S:$S</definedName>
    <definedName name="_________________________________________________________________pes9">[1]DATOS!$U:$U</definedName>
    <definedName name="________________________________________________________________gol2">[1]DATOS!$I:$I</definedName>
    <definedName name="________________________________________________________________gol3">[1]DATOS!$M:$M</definedName>
    <definedName name="________________________________________________________________pes1">[1]DATOS!$G:$G</definedName>
    <definedName name="________________________________________________________________pes10">[1]DATOS!$V:$V</definedName>
    <definedName name="________________________________________________________________pes2">[1]DATOS!$H:$H</definedName>
    <definedName name="________________________________________________________________pes3">[1]DATOS!$K:$K</definedName>
    <definedName name="________________________________________________________________pes4">[1]DATOS!$L:$L</definedName>
    <definedName name="________________________________________________________________pes5">[1]DATOS!$O:$O</definedName>
    <definedName name="________________________________________________________________pes6">[1]DATOS!$P:$P</definedName>
    <definedName name="________________________________________________________________pes7">[1]DATOS!$R:$R</definedName>
    <definedName name="________________________________________________________________pes8">[1]DATOS!$S:$S</definedName>
    <definedName name="________________________________________________________________pes9">[1]DATOS!$U:$U</definedName>
    <definedName name="_______________________________________________________________gol2">[1]DATOS!$I:$I</definedName>
    <definedName name="_______________________________________________________________gol3">[1]DATOS!$M:$M</definedName>
    <definedName name="_______________________________________________________________pes1">[1]DATOS!$G:$G</definedName>
    <definedName name="_______________________________________________________________pes10">[1]DATOS!$V:$V</definedName>
    <definedName name="_______________________________________________________________pes2">[1]DATOS!$H:$H</definedName>
    <definedName name="_______________________________________________________________pes3">[1]DATOS!$K:$K</definedName>
    <definedName name="_______________________________________________________________pes4">[1]DATOS!$L:$L</definedName>
    <definedName name="_______________________________________________________________pes5">[1]DATOS!$O:$O</definedName>
    <definedName name="_______________________________________________________________pes6">[1]DATOS!$P:$P</definedName>
    <definedName name="_______________________________________________________________pes7">[1]DATOS!$R:$R</definedName>
    <definedName name="_______________________________________________________________pes8">[1]DATOS!$S:$S</definedName>
    <definedName name="_______________________________________________________________pes9">[1]DATOS!$U:$U</definedName>
    <definedName name="______________________________________________________________gol2">[1]DATOS!$I:$I</definedName>
    <definedName name="______________________________________________________________gol3">[1]DATOS!$M:$M</definedName>
    <definedName name="______________________________________________________________pes1">[1]DATOS!$G:$G</definedName>
    <definedName name="______________________________________________________________pes10">[1]DATOS!$V:$V</definedName>
    <definedName name="______________________________________________________________pes2">[1]DATOS!$H:$H</definedName>
    <definedName name="______________________________________________________________pes3">[1]DATOS!$K:$K</definedName>
    <definedName name="______________________________________________________________pes4">[1]DATOS!$L:$L</definedName>
    <definedName name="______________________________________________________________pes5">[1]DATOS!$O:$O</definedName>
    <definedName name="______________________________________________________________pes6">[1]DATOS!$P:$P</definedName>
    <definedName name="______________________________________________________________pes7">[1]DATOS!$R:$R</definedName>
    <definedName name="______________________________________________________________pes8">[1]DATOS!$S:$S</definedName>
    <definedName name="______________________________________________________________pes9">[1]DATOS!$U:$U</definedName>
    <definedName name="_____________________________________________________________gol2">[1]DATOS!$I:$I</definedName>
    <definedName name="_____________________________________________________________gol3">[1]DATOS!$M:$M</definedName>
    <definedName name="_____________________________________________________________pes1">[1]DATOS!$G:$G</definedName>
    <definedName name="_____________________________________________________________pes10">[1]DATOS!$V:$V</definedName>
    <definedName name="_____________________________________________________________pes2">[1]DATOS!$H:$H</definedName>
    <definedName name="_____________________________________________________________pes3">[1]DATOS!$K:$K</definedName>
    <definedName name="_____________________________________________________________pes4">[1]DATOS!$L:$L</definedName>
    <definedName name="_____________________________________________________________pes5">[1]DATOS!$O:$O</definedName>
    <definedName name="_____________________________________________________________pes6">[1]DATOS!$P:$P</definedName>
    <definedName name="_____________________________________________________________pes7">[1]DATOS!$R:$R</definedName>
    <definedName name="_____________________________________________________________pes8">[1]DATOS!$S:$S</definedName>
    <definedName name="_____________________________________________________________pes9">[1]DATOS!$U:$U</definedName>
    <definedName name="____________________________________________________________gol2">[1]DATOS!$I:$I</definedName>
    <definedName name="____________________________________________________________gol3">[1]DATOS!$M:$M</definedName>
    <definedName name="____________________________________________________________pes1">[1]DATOS!$G:$G</definedName>
    <definedName name="____________________________________________________________pes10">[1]DATOS!$V:$V</definedName>
    <definedName name="____________________________________________________________pes2">[1]DATOS!$H:$H</definedName>
    <definedName name="____________________________________________________________pes3">[1]DATOS!$K:$K</definedName>
    <definedName name="____________________________________________________________pes4">[1]DATOS!$L:$L</definedName>
    <definedName name="____________________________________________________________pes5">[1]DATOS!$O:$O</definedName>
    <definedName name="____________________________________________________________pes6">[1]DATOS!$P:$P</definedName>
    <definedName name="____________________________________________________________pes7">[1]DATOS!$R:$R</definedName>
    <definedName name="____________________________________________________________pes8">[1]DATOS!$S:$S</definedName>
    <definedName name="____________________________________________________________pes9">[1]DATOS!$U:$U</definedName>
    <definedName name="___________________________________________________________gol2">[1]DATOS!$I:$I</definedName>
    <definedName name="___________________________________________________________gol3">[1]DATOS!$M:$M</definedName>
    <definedName name="___________________________________________________________pes1">[1]DATOS!$G:$G</definedName>
    <definedName name="___________________________________________________________pes10">[1]DATOS!$V:$V</definedName>
    <definedName name="___________________________________________________________pes2">[1]DATOS!$H:$H</definedName>
    <definedName name="___________________________________________________________pes3">[1]DATOS!$K:$K</definedName>
    <definedName name="___________________________________________________________pes4">[1]DATOS!$L:$L</definedName>
    <definedName name="___________________________________________________________pes5">[1]DATOS!$O:$O</definedName>
    <definedName name="___________________________________________________________pes6">[1]DATOS!$P:$P</definedName>
    <definedName name="___________________________________________________________pes7">[1]DATOS!$R:$R</definedName>
    <definedName name="___________________________________________________________pes8">[1]DATOS!$S:$S</definedName>
    <definedName name="___________________________________________________________pes9">[1]DATOS!$U:$U</definedName>
    <definedName name="__________________________________________________________gol2">[1]DATOS!$I:$I</definedName>
    <definedName name="__________________________________________________________gol3">[1]DATOS!$M:$M</definedName>
    <definedName name="__________________________________________________________pes1">[1]DATOS!$G:$G</definedName>
    <definedName name="__________________________________________________________pes10">[1]DATOS!$V:$V</definedName>
    <definedName name="__________________________________________________________pes2">[1]DATOS!$H:$H</definedName>
    <definedName name="__________________________________________________________pes3">[1]DATOS!$K:$K</definedName>
    <definedName name="__________________________________________________________pes4">[1]DATOS!$L:$L</definedName>
    <definedName name="__________________________________________________________pes5">[1]DATOS!$O:$O</definedName>
    <definedName name="__________________________________________________________pes6">[1]DATOS!$P:$P</definedName>
    <definedName name="__________________________________________________________pes7">[1]DATOS!$R:$R</definedName>
    <definedName name="__________________________________________________________pes8">[1]DATOS!$S:$S</definedName>
    <definedName name="__________________________________________________________pes9">[1]DATOS!$U:$U</definedName>
    <definedName name="_________________________________________________________gol2">[1]DATOS!$I:$I</definedName>
    <definedName name="_________________________________________________________gol3">[1]DATOS!$M:$M</definedName>
    <definedName name="_________________________________________________________pes1">[1]DATOS!$G:$G</definedName>
    <definedName name="_________________________________________________________pes10">[1]DATOS!$V:$V</definedName>
    <definedName name="_________________________________________________________pes2">[1]DATOS!$H:$H</definedName>
    <definedName name="_________________________________________________________pes3">[1]DATOS!$K:$K</definedName>
    <definedName name="_________________________________________________________pes4">[1]DATOS!$L:$L</definedName>
    <definedName name="_________________________________________________________pes5">[1]DATOS!$O:$O</definedName>
    <definedName name="_________________________________________________________pes6">[1]DATOS!$P:$P</definedName>
    <definedName name="_________________________________________________________pes7">[1]DATOS!$R:$R</definedName>
    <definedName name="_________________________________________________________pes8">[1]DATOS!$S:$S</definedName>
    <definedName name="_________________________________________________________pes9">[1]DATOS!$U:$U</definedName>
    <definedName name="________________________________________________________gol2">[1]DATOS!$I:$I</definedName>
    <definedName name="________________________________________________________gol3">[1]DATOS!$M:$M</definedName>
    <definedName name="________________________________________________________pes1">[1]DATOS!$G:$G</definedName>
    <definedName name="________________________________________________________pes10">[1]DATOS!$V:$V</definedName>
    <definedName name="________________________________________________________pes2">[1]DATOS!$H:$H</definedName>
    <definedName name="________________________________________________________pes3">[1]DATOS!$K:$K</definedName>
    <definedName name="________________________________________________________pes4">[1]DATOS!$L:$L</definedName>
    <definedName name="________________________________________________________pes5">[1]DATOS!$O:$O</definedName>
    <definedName name="________________________________________________________pes6">[1]DATOS!$P:$P</definedName>
    <definedName name="________________________________________________________pes7">[1]DATOS!$R:$R</definedName>
    <definedName name="________________________________________________________pes8">[1]DATOS!$S:$S</definedName>
    <definedName name="________________________________________________________pes9">[1]DATOS!$U:$U</definedName>
    <definedName name="_______________________________________________________gol2">[1]DATOS!$I:$I</definedName>
    <definedName name="_______________________________________________________gol3">[1]DATOS!$M:$M</definedName>
    <definedName name="_______________________________________________________pes1">[1]DATOS!$G:$G</definedName>
    <definedName name="_______________________________________________________pes10">[1]DATOS!$V:$V</definedName>
    <definedName name="_______________________________________________________pes2">[1]DATOS!$H:$H</definedName>
    <definedName name="_______________________________________________________pes3">[1]DATOS!$K:$K</definedName>
    <definedName name="_______________________________________________________pes4">[1]DATOS!$L:$L</definedName>
    <definedName name="_______________________________________________________pes5">[1]DATOS!$O:$O</definedName>
    <definedName name="_______________________________________________________pes6">[1]DATOS!$P:$P</definedName>
    <definedName name="_______________________________________________________pes7">[1]DATOS!$R:$R</definedName>
    <definedName name="_______________________________________________________pes8">[1]DATOS!$S:$S</definedName>
    <definedName name="_______________________________________________________pes9">[1]DATOS!$U:$U</definedName>
    <definedName name="______________________________________________________gol2">[1]DATOS!$I:$I</definedName>
    <definedName name="______________________________________________________gol3">[1]DATOS!$M:$M</definedName>
    <definedName name="______________________________________________________pes1">[1]DATOS!$G:$G</definedName>
    <definedName name="______________________________________________________pes10">[1]DATOS!$V:$V</definedName>
    <definedName name="______________________________________________________pes2">[1]DATOS!$H:$H</definedName>
    <definedName name="______________________________________________________pes3">[1]DATOS!$K:$K</definedName>
    <definedName name="______________________________________________________pes4">[1]DATOS!$L:$L</definedName>
    <definedName name="______________________________________________________pes5">[1]DATOS!$O:$O</definedName>
    <definedName name="______________________________________________________pes6">[1]DATOS!$P:$P</definedName>
    <definedName name="______________________________________________________pes7">[1]DATOS!$R:$R</definedName>
    <definedName name="______________________________________________________pes8">[1]DATOS!$S:$S</definedName>
    <definedName name="______________________________________________________pes9">[1]DATOS!$U:$U</definedName>
    <definedName name="_____________________________________________________gol2">[1]DATOS!$I:$I</definedName>
    <definedName name="_____________________________________________________gol3">[1]DATOS!$M:$M</definedName>
    <definedName name="_____________________________________________________pes1">[1]DATOS!$G:$G</definedName>
    <definedName name="_____________________________________________________pes10">[1]DATOS!$V:$V</definedName>
    <definedName name="_____________________________________________________pes2">[1]DATOS!$H:$H</definedName>
    <definedName name="_____________________________________________________pes3">[1]DATOS!$K:$K</definedName>
    <definedName name="_____________________________________________________pes4">[1]DATOS!$L:$L</definedName>
    <definedName name="_____________________________________________________pes5">[1]DATOS!$O:$O</definedName>
    <definedName name="_____________________________________________________pes6">[1]DATOS!$P:$P</definedName>
    <definedName name="_____________________________________________________pes7">[1]DATOS!$R:$R</definedName>
    <definedName name="_____________________________________________________pes8">[1]DATOS!$S:$S</definedName>
    <definedName name="_____________________________________________________pes9">[1]DATOS!$U:$U</definedName>
    <definedName name="____________________________________________________gol2">[1]DATOS!$I:$I</definedName>
    <definedName name="____________________________________________________gol3">[1]DATOS!$M:$M</definedName>
    <definedName name="____________________________________________________pes1">[1]DATOS!$G:$G</definedName>
    <definedName name="____________________________________________________pes10">[1]DATOS!$V:$V</definedName>
    <definedName name="____________________________________________________pes2">[1]DATOS!$H:$H</definedName>
    <definedName name="____________________________________________________pes3">[1]DATOS!$K:$K</definedName>
    <definedName name="____________________________________________________pes4">[1]DATOS!$L:$L</definedName>
    <definedName name="____________________________________________________pes5">[1]DATOS!$O:$O</definedName>
    <definedName name="____________________________________________________pes6">[1]DATOS!$P:$P</definedName>
    <definedName name="____________________________________________________pes7">[1]DATOS!$R:$R</definedName>
    <definedName name="____________________________________________________pes8">[1]DATOS!$S:$S</definedName>
    <definedName name="____________________________________________________pes9">[1]DATOS!$U:$U</definedName>
    <definedName name="___________________________________________________gol2">[1]DATOS!$I:$I</definedName>
    <definedName name="___________________________________________________gol3">[1]DATOS!$M:$M</definedName>
    <definedName name="___________________________________________________pes1">[1]DATOS!$G:$G</definedName>
    <definedName name="___________________________________________________pes10">[1]DATOS!$V:$V</definedName>
    <definedName name="___________________________________________________pes2">[1]DATOS!$H:$H</definedName>
    <definedName name="___________________________________________________pes3">[1]DATOS!$K:$K</definedName>
    <definedName name="___________________________________________________pes4">[1]DATOS!$L:$L</definedName>
    <definedName name="___________________________________________________pes5">[1]DATOS!$O:$O</definedName>
    <definedName name="___________________________________________________pes6">[1]DATOS!$P:$P</definedName>
    <definedName name="___________________________________________________pes7">[1]DATOS!$R:$R</definedName>
    <definedName name="___________________________________________________pes8">[1]DATOS!$S:$S</definedName>
    <definedName name="___________________________________________________pes9">[1]DATOS!$U:$U</definedName>
    <definedName name="__________________________________________________gol2">[1]DATOS!$I:$I</definedName>
    <definedName name="__________________________________________________gol3">[1]DATOS!$M:$M</definedName>
    <definedName name="__________________________________________________pes1">[1]DATOS!$G:$G</definedName>
    <definedName name="__________________________________________________pes10">[1]DATOS!$V:$V</definedName>
    <definedName name="__________________________________________________pes2">[1]DATOS!$H:$H</definedName>
    <definedName name="__________________________________________________pes3">[1]DATOS!$K:$K</definedName>
    <definedName name="__________________________________________________pes4">[1]DATOS!$L:$L</definedName>
    <definedName name="__________________________________________________pes5">[1]DATOS!$O:$O</definedName>
    <definedName name="__________________________________________________pes6">[1]DATOS!$P:$P</definedName>
    <definedName name="__________________________________________________pes7">[1]DATOS!$R:$R</definedName>
    <definedName name="__________________________________________________pes8">[1]DATOS!$S:$S</definedName>
    <definedName name="__________________________________________________pes9">[1]DATOS!$U:$U</definedName>
    <definedName name="_________________________________________________gol2">[1]DATOS!$I:$I</definedName>
    <definedName name="_________________________________________________gol3">[1]DATOS!$M:$M</definedName>
    <definedName name="_________________________________________________pes1">[1]DATOS!$G:$G</definedName>
    <definedName name="_________________________________________________pes10">[1]DATOS!$V:$V</definedName>
    <definedName name="_________________________________________________pes2">[1]DATOS!$H:$H</definedName>
    <definedName name="_________________________________________________pes3">[1]DATOS!$K:$K</definedName>
    <definedName name="_________________________________________________pes4">[1]DATOS!$L:$L</definedName>
    <definedName name="_________________________________________________pes5">[1]DATOS!$O:$O</definedName>
    <definedName name="_________________________________________________pes6">[1]DATOS!$P:$P</definedName>
    <definedName name="_________________________________________________pes7">[1]DATOS!$R:$R</definedName>
    <definedName name="_________________________________________________pes8">[1]DATOS!$S:$S</definedName>
    <definedName name="_________________________________________________pes9">[1]DATOS!$U:$U</definedName>
    <definedName name="________________________________________________gol2">[1]DATOS!$I:$I</definedName>
    <definedName name="________________________________________________gol3">[1]DATOS!$M:$M</definedName>
    <definedName name="________________________________________________pes1">[1]DATOS!$G:$G</definedName>
    <definedName name="________________________________________________pes10">[1]DATOS!$V:$V</definedName>
    <definedName name="________________________________________________pes2">[1]DATOS!$H:$H</definedName>
    <definedName name="________________________________________________pes3">[1]DATOS!$K:$K</definedName>
    <definedName name="________________________________________________pes4">[1]DATOS!$L:$L</definedName>
    <definedName name="________________________________________________pes5">[1]DATOS!$O:$O</definedName>
    <definedName name="________________________________________________pes6">[1]DATOS!$P:$P</definedName>
    <definedName name="________________________________________________pes7">[1]DATOS!$R:$R</definedName>
    <definedName name="________________________________________________pes8">[1]DATOS!$S:$S</definedName>
    <definedName name="________________________________________________pes9">[1]DATOS!$U:$U</definedName>
    <definedName name="_______________________________________________gol2">[1]DATOS!$I:$I</definedName>
    <definedName name="_______________________________________________gol3">[1]DATOS!$M:$M</definedName>
    <definedName name="_______________________________________________pes1">[1]DATOS!$G:$G</definedName>
    <definedName name="_______________________________________________pes10">[1]DATOS!$V:$V</definedName>
    <definedName name="_______________________________________________pes2">[1]DATOS!$H:$H</definedName>
    <definedName name="_______________________________________________pes3">[1]DATOS!$K:$K</definedName>
    <definedName name="_______________________________________________pes4">[1]DATOS!$L:$L</definedName>
    <definedName name="_______________________________________________pes5">[1]DATOS!$O:$O</definedName>
    <definedName name="_______________________________________________pes6">[1]DATOS!$P:$P</definedName>
    <definedName name="_______________________________________________pes7">[1]DATOS!$R:$R</definedName>
    <definedName name="_______________________________________________pes8">[1]DATOS!$S:$S</definedName>
    <definedName name="_______________________________________________pes9">[1]DATOS!$U:$U</definedName>
    <definedName name="______________________________________________gol2">[1]DATOS!$I:$I</definedName>
    <definedName name="______________________________________________gol3">[1]DATOS!$M:$M</definedName>
    <definedName name="______________________________________________pes1">[1]DATOS!$G:$G</definedName>
    <definedName name="______________________________________________pes10">[1]DATOS!$V:$V</definedName>
    <definedName name="______________________________________________pes2">[1]DATOS!$H:$H</definedName>
    <definedName name="______________________________________________pes3">[1]DATOS!$K:$K</definedName>
    <definedName name="______________________________________________pes4">[1]DATOS!$L:$L</definedName>
    <definedName name="______________________________________________pes5">[1]DATOS!$O:$O</definedName>
    <definedName name="______________________________________________pes6">[1]DATOS!$P:$P</definedName>
    <definedName name="______________________________________________pes7">[1]DATOS!$R:$R</definedName>
    <definedName name="______________________________________________pes8">[1]DATOS!$S:$S</definedName>
    <definedName name="______________________________________________pes9">[1]DATOS!$U:$U</definedName>
    <definedName name="_____________________________________________gol2">[1]DATOS!$I:$I</definedName>
    <definedName name="_____________________________________________gol3">[1]DATOS!$M:$M</definedName>
    <definedName name="_____________________________________________pes1">[1]DATOS!$G:$G</definedName>
    <definedName name="_____________________________________________pes10">[1]DATOS!$V:$V</definedName>
    <definedName name="_____________________________________________pes2">[1]DATOS!$H:$H</definedName>
    <definedName name="_____________________________________________pes3">[1]DATOS!$K:$K</definedName>
    <definedName name="_____________________________________________pes4">[1]DATOS!$L:$L</definedName>
    <definedName name="_____________________________________________pes5">[1]DATOS!$O:$O</definedName>
    <definedName name="_____________________________________________pes6">[1]DATOS!$P:$P</definedName>
    <definedName name="_____________________________________________pes7">[1]DATOS!$R:$R</definedName>
    <definedName name="_____________________________________________pes8">[1]DATOS!$S:$S</definedName>
    <definedName name="_____________________________________________pes9">[1]DATOS!$U:$U</definedName>
    <definedName name="____________________________________________gol2">[1]DATOS!$I:$I</definedName>
    <definedName name="____________________________________________gol3">[1]DATOS!$M:$M</definedName>
    <definedName name="____________________________________________pes1">[1]DATOS!$G:$G</definedName>
    <definedName name="____________________________________________pes10">[1]DATOS!$V:$V</definedName>
    <definedName name="____________________________________________pes2">[1]DATOS!$H:$H</definedName>
    <definedName name="____________________________________________pes3">[1]DATOS!$K:$K</definedName>
    <definedName name="____________________________________________pes4">[1]DATOS!$L:$L</definedName>
    <definedName name="____________________________________________pes5">[1]DATOS!$O:$O</definedName>
    <definedName name="____________________________________________pes6">[1]DATOS!$P:$P</definedName>
    <definedName name="____________________________________________pes7">[1]DATOS!$R:$R</definedName>
    <definedName name="____________________________________________pes8">[1]DATOS!$S:$S</definedName>
    <definedName name="____________________________________________pes9">[1]DATOS!$U:$U</definedName>
    <definedName name="___________________________________________gol2">[1]DATOS!$I:$I</definedName>
    <definedName name="___________________________________________gol3">[1]DATOS!$M:$M</definedName>
    <definedName name="___________________________________________pes1">[1]DATOS!$G:$G</definedName>
    <definedName name="___________________________________________pes10">[1]DATOS!$V:$V</definedName>
    <definedName name="___________________________________________pes2">[1]DATOS!$H:$H</definedName>
    <definedName name="___________________________________________pes3">[1]DATOS!$K:$K</definedName>
    <definedName name="___________________________________________pes4">[1]DATOS!$L:$L</definedName>
    <definedName name="___________________________________________pes5">[1]DATOS!$O:$O</definedName>
    <definedName name="___________________________________________pes6">[1]DATOS!$P:$P</definedName>
    <definedName name="___________________________________________pes7">[1]DATOS!$R:$R</definedName>
    <definedName name="___________________________________________pes8">[1]DATOS!$S:$S</definedName>
    <definedName name="___________________________________________pes9">[1]DATOS!$U:$U</definedName>
    <definedName name="__________________________________________gol2">[1]DATOS!$I:$I</definedName>
    <definedName name="__________________________________________gol3">[1]DATOS!$M:$M</definedName>
    <definedName name="__________________________________________pes1">[1]DATOS!$G:$G</definedName>
    <definedName name="__________________________________________pes10">[1]DATOS!$V:$V</definedName>
    <definedName name="__________________________________________pes2">[1]DATOS!$H:$H</definedName>
    <definedName name="__________________________________________pes3">[1]DATOS!$K:$K</definedName>
    <definedName name="__________________________________________pes4">[1]DATOS!$L:$L</definedName>
    <definedName name="__________________________________________pes5">[1]DATOS!$O:$O</definedName>
    <definedName name="__________________________________________pes6">[1]DATOS!$P:$P</definedName>
    <definedName name="__________________________________________pes7">[1]DATOS!$R:$R</definedName>
    <definedName name="__________________________________________pes8">[1]DATOS!$S:$S</definedName>
    <definedName name="__________________________________________pes9">[1]DATOS!$U:$U</definedName>
    <definedName name="_________________________________________gol2">[1]DATOS!$I:$I</definedName>
    <definedName name="_________________________________________gol3">[1]DATOS!$M:$M</definedName>
    <definedName name="_________________________________________pes1">[1]DATOS!$G:$G</definedName>
    <definedName name="_________________________________________pes10">[1]DATOS!$V:$V</definedName>
    <definedName name="_________________________________________pes2">[1]DATOS!$H:$H</definedName>
    <definedName name="_________________________________________pes3">[1]DATOS!$K:$K</definedName>
    <definedName name="_________________________________________pes4">[1]DATOS!$L:$L</definedName>
    <definedName name="_________________________________________pes5">[1]DATOS!$O:$O</definedName>
    <definedName name="_________________________________________pes6">[1]DATOS!$P:$P</definedName>
    <definedName name="_________________________________________pes7">[1]DATOS!$R:$R</definedName>
    <definedName name="_________________________________________pes8">[1]DATOS!$S:$S</definedName>
    <definedName name="_________________________________________pes9">[1]DATOS!$U:$U</definedName>
    <definedName name="________________________________________gol2">[1]DATOS!$I:$I</definedName>
    <definedName name="________________________________________gol3">[1]DATOS!$M:$M</definedName>
    <definedName name="________________________________________pes1">[1]DATOS!$G:$G</definedName>
    <definedName name="________________________________________pes10">[1]DATOS!$V:$V</definedName>
    <definedName name="________________________________________pes2">[1]DATOS!$H:$H</definedName>
    <definedName name="________________________________________pes3">[1]DATOS!$K:$K</definedName>
    <definedName name="________________________________________pes4">[1]DATOS!$L:$L</definedName>
    <definedName name="________________________________________pes5">[1]DATOS!$O:$O</definedName>
    <definedName name="________________________________________pes6">[1]DATOS!$P:$P</definedName>
    <definedName name="________________________________________pes7">[1]DATOS!$R:$R</definedName>
    <definedName name="________________________________________pes8">[1]DATOS!$S:$S</definedName>
    <definedName name="________________________________________pes9">[1]DATOS!$U:$U</definedName>
    <definedName name="_______________________________________gol2">[1]DATOS!$I:$I</definedName>
    <definedName name="_______________________________________gol3">[1]DATOS!$M:$M</definedName>
    <definedName name="_______________________________________pes1">[1]DATOS!$G:$G</definedName>
    <definedName name="_______________________________________pes10">[1]DATOS!$V:$V</definedName>
    <definedName name="_______________________________________pes2">[1]DATOS!$H:$H</definedName>
    <definedName name="_______________________________________pes3">[1]DATOS!$K:$K</definedName>
    <definedName name="_______________________________________pes4">[1]DATOS!$L:$L</definedName>
    <definedName name="_______________________________________pes5">[1]DATOS!$O:$O</definedName>
    <definedName name="_______________________________________pes6">[1]DATOS!$P:$P</definedName>
    <definedName name="_______________________________________pes7">[1]DATOS!$R:$R</definedName>
    <definedName name="_______________________________________pes8">[1]DATOS!$S:$S</definedName>
    <definedName name="_______________________________________pes9">[1]DATOS!$U:$U</definedName>
    <definedName name="______________________________________gol2">[1]DATOS!$I:$I</definedName>
    <definedName name="______________________________________gol3">[1]DATOS!$M:$M</definedName>
    <definedName name="______________________________________pes1">[1]DATOS!$G:$G</definedName>
    <definedName name="______________________________________pes10">[1]DATOS!$V:$V</definedName>
    <definedName name="______________________________________pes2">[1]DATOS!$H:$H</definedName>
    <definedName name="______________________________________pes3">[1]DATOS!$K:$K</definedName>
    <definedName name="______________________________________pes4">[1]DATOS!$L:$L</definedName>
    <definedName name="______________________________________pes5">[1]DATOS!$O:$O</definedName>
    <definedName name="______________________________________pes6">[1]DATOS!$P:$P</definedName>
    <definedName name="______________________________________pes7">[1]DATOS!$R:$R</definedName>
    <definedName name="______________________________________pes8">[1]DATOS!$S:$S</definedName>
    <definedName name="______________________________________pes9">[1]DATOS!$U:$U</definedName>
    <definedName name="_____________________________________gol2">[1]DATOS!$I:$I</definedName>
    <definedName name="_____________________________________gol3">[1]DATOS!$M:$M</definedName>
    <definedName name="_____________________________________pes1">[1]DATOS!$G:$G</definedName>
    <definedName name="_____________________________________pes10">[1]DATOS!$V:$V</definedName>
    <definedName name="_____________________________________pes2">[1]DATOS!$H:$H</definedName>
    <definedName name="_____________________________________pes3">[1]DATOS!$K:$K</definedName>
    <definedName name="_____________________________________pes4">[1]DATOS!$L:$L</definedName>
    <definedName name="_____________________________________pes5">[1]DATOS!$O:$O</definedName>
    <definedName name="_____________________________________pes6">[1]DATOS!$P:$P</definedName>
    <definedName name="_____________________________________pes7">[1]DATOS!$R:$R</definedName>
    <definedName name="_____________________________________pes8">[1]DATOS!$S:$S</definedName>
    <definedName name="_____________________________________pes9">[1]DATOS!$U:$U</definedName>
    <definedName name="____________________________________gol2">[1]DATOS!$I:$I</definedName>
    <definedName name="____________________________________gol3">[1]DATOS!$M:$M</definedName>
    <definedName name="____________________________________pes1">[1]DATOS!$G:$G</definedName>
    <definedName name="____________________________________pes10">[1]DATOS!$V:$V</definedName>
    <definedName name="____________________________________pes2">[1]DATOS!$H:$H</definedName>
    <definedName name="____________________________________pes3">[1]DATOS!$K:$K</definedName>
    <definedName name="____________________________________pes4">[1]DATOS!$L:$L</definedName>
    <definedName name="____________________________________pes5">[1]DATOS!$O:$O</definedName>
    <definedName name="____________________________________pes6">[1]DATOS!$P:$P</definedName>
    <definedName name="____________________________________pes7">[1]DATOS!$R:$R</definedName>
    <definedName name="____________________________________pes8">[1]DATOS!$S:$S</definedName>
    <definedName name="____________________________________pes9">[1]DATOS!$U:$U</definedName>
    <definedName name="___________________________________gol2">[1]DATOS!$I:$I</definedName>
    <definedName name="___________________________________gol3">[1]DATOS!$M:$M</definedName>
    <definedName name="___________________________________pes1">[1]DATOS!$G:$G</definedName>
    <definedName name="___________________________________pes10">[1]DATOS!$V:$V</definedName>
    <definedName name="___________________________________pes2">[1]DATOS!$H:$H</definedName>
    <definedName name="___________________________________pes3">[1]DATOS!$K:$K</definedName>
    <definedName name="___________________________________pes4">[1]DATOS!$L:$L</definedName>
    <definedName name="___________________________________pes5">[1]DATOS!$O:$O</definedName>
    <definedName name="___________________________________pes6">[1]DATOS!$P:$P</definedName>
    <definedName name="___________________________________pes7">[1]DATOS!$R:$R</definedName>
    <definedName name="___________________________________pes8">[1]DATOS!$S:$S</definedName>
    <definedName name="___________________________________pes9">[1]DATOS!$U:$U</definedName>
    <definedName name="__________________________________gol2">[1]DATOS!$I:$I</definedName>
    <definedName name="__________________________________gol3">[1]DATOS!$M:$M</definedName>
    <definedName name="__________________________________pes1">[1]DATOS!$G:$G</definedName>
    <definedName name="__________________________________pes10">[1]DATOS!$V:$V</definedName>
    <definedName name="__________________________________pes2">[1]DATOS!$H:$H</definedName>
    <definedName name="__________________________________pes3">[1]DATOS!$K:$K</definedName>
    <definedName name="__________________________________pes4">[1]DATOS!$L:$L</definedName>
    <definedName name="__________________________________pes5">[1]DATOS!$O:$O</definedName>
    <definedName name="__________________________________pes6">[1]DATOS!$P:$P</definedName>
    <definedName name="__________________________________pes7">[1]DATOS!$R:$R</definedName>
    <definedName name="__________________________________pes8">[1]DATOS!$S:$S</definedName>
    <definedName name="__________________________________pes9">[1]DATOS!$U:$U</definedName>
    <definedName name="_________________________________gol2">[1]DATOS!$I:$I</definedName>
    <definedName name="_________________________________gol3">[1]DATOS!$M:$M</definedName>
    <definedName name="_________________________________pes1">[1]DATOS!$G:$G</definedName>
    <definedName name="_________________________________pes10">[1]DATOS!$V:$V</definedName>
    <definedName name="_________________________________pes2">[1]DATOS!$H:$H</definedName>
    <definedName name="_________________________________pes3">[1]DATOS!$K:$K</definedName>
    <definedName name="_________________________________pes4">[1]DATOS!$L:$L</definedName>
    <definedName name="_________________________________pes5">[1]DATOS!$O:$O</definedName>
    <definedName name="_________________________________pes6">[1]DATOS!$P:$P</definedName>
    <definedName name="_________________________________pes7">[1]DATOS!$R:$R</definedName>
    <definedName name="_________________________________pes8">[1]DATOS!$S:$S</definedName>
    <definedName name="_________________________________pes9">[1]DATOS!$U:$U</definedName>
    <definedName name="________________________________gol2">[1]DATOS!$I:$I</definedName>
    <definedName name="________________________________gol3">[1]DATOS!$M:$M</definedName>
    <definedName name="________________________________pes1">[1]DATOS!$G:$G</definedName>
    <definedName name="________________________________pes10">[1]DATOS!$V:$V</definedName>
    <definedName name="________________________________pes2">[1]DATOS!$H:$H</definedName>
    <definedName name="________________________________pes3">[1]DATOS!$K:$K</definedName>
    <definedName name="________________________________pes4">[1]DATOS!$L:$L</definedName>
    <definedName name="________________________________pes5">[1]DATOS!$O:$O</definedName>
    <definedName name="________________________________pes6">[1]DATOS!$P:$P</definedName>
    <definedName name="________________________________pes7">[1]DATOS!$R:$R</definedName>
    <definedName name="________________________________pes8">[1]DATOS!$S:$S</definedName>
    <definedName name="________________________________pes9">[1]DATOS!$U:$U</definedName>
    <definedName name="_______________________________gol2">[1]DATOS!$I:$I</definedName>
    <definedName name="_______________________________gol3">[1]DATOS!$M:$M</definedName>
    <definedName name="_______________________________pes1">[1]DATOS!$G:$G</definedName>
    <definedName name="_______________________________pes10">[1]DATOS!$V:$V</definedName>
    <definedName name="_______________________________pes2">[1]DATOS!$H:$H</definedName>
    <definedName name="_______________________________pes3">[1]DATOS!$K:$K</definedName>
    <definedName name="_______________________________pes4">[1]DATOS!$L:$L</definedName>
    <definedName name="_______________________________pes5">[1]DATOS!$O:$O</definedName>
    <definedName name="_______________________________pes6">[1]DATOS!$P:$P</definedName>
    <definedName name="_______________________________pes7">[1]DATOS!$R:$R</definedName>
    <definedName name="_______________________________pes8">[1]DATOS!$S:$S</definedName>
    <definedName name="_______________________________pes9">[1]DATOS!$U:$U</definedName>
    <definedName name="______________________________gol2">[1]DATOS!$I:$I</definedName>
    <definedName name="______________________________gol3">[1]DATOS!$M:$M</definedName>
    <definedName name="______________________________pes1">[1]DATOS!$G:$G</definedName>
    <definedName name="______________________________pes10">[1]DATOS!$V:$V</definedName>
    <definedName name="______________________________pes2">[1]DATOS!$H:$H</definedName>
    <definedName name="______________________________pes3">[1]DATOS!$K:$K</definedName>
    <definedName name="______________________________pes4">[1]DATOS!$L:$L</definedName>
    <definedName name="______________________________pes5">[1]DATOS!$O:$O</definedName>
    <definedName name="______________________________pes6">[1]DATOS!$P:$P</definedName>
    <definedName name="______________________________pes7">[1]DATOS!$R:$R</definedName>
    <definedName name="______________________________pes8">[1]DATOS!$S:$S</definedName>
    <definedName name="______________________________pes9">[1]DATOS!$U:$U</definedName>
    <definedName name="_____________________________gol2">[1]DATOS!$I:$I</definedName>
    <definedName name="_____________________________gol3">[1]DATOS!$M:$M</definedName>
    <definedName name="_____________________________pes1">[1]DATOS!$G:$G</definedName>
    <definedName name="_____________________________pes10">[1]DATOS!$V:$V</definedName>
    <definedName name="_____________________________pes2">[1]DATOS!$H:$H</definedName>
    <definedName name="_____________________________pes3">[1]DATOS!$K:$K</definedName>
    <definedName name="_____________________________pes4">[1]DATOS!$L:$L</definedName>
    <definedName name="_____________________________pes5">[1]DATOS!$O:$O</definedName>
    <definedName name="_____________________________pes6">[1]DATOS!$P:$P</definedName>
    <definedName name="_____________________________pes7">[1]DATOS!$R:$R</definedName>
    <definedName name="_____________________________pes8">[1]DATOS!$S:$S</definedName>
    <definedName name="_____________________________pes9">[1]DATOS!$U:$U</definedName>
    <definedName name="____________________________gol2" localSheetId="1">[2]DATOS!$I$1:$I$65536</definedName>
    <definedName name="____________________________gol2" localSheetId="8">[1]DATOS!$I:$I</definedName>
    <definedName name="____________________________gol2" localSheetId="7">[1]DATOS!$I:$I</definedName>
    <definedName name="____________________________gol2" localSheetId="4">[1]DATOS!$I:$I</definedName>
    <definedName name="____________________________gol2" localSheetId="5">[1]DATOS!$I:$I</definedName>
    <definedName name="____________________________gol2" localSheetId="6">[1]DATOS!$I:$I</definedName>
    <definedName name="____________________________gol2">[1]DATOS!$I$1:$I$65536</definedName>
    <definedName name="____________________________gol3" localSheetId="1">[2]DATOS!$M$1:$M$65536</definedName>
    <definedName name="____________________________gol3" localSheetId="8">[1]DATOS!$M:$M</definedName>
    <definedName name="____________________________gol3" localSheetId="7">[1]DATOS!$M:$M</definedName>
    <definedName name="____________________________gol3" localSheetId="4">[1]DATOS!$M:$M</definedName>
    <definedName name="____________________________gol3" localSheetId="5">[1]DATOS!$M:$M</definedName>
    <definedName name="____________________________gol3" localSheetId="6">[1]DATOS!$M:$M</definedName>
    <definedName name="____________________________gol3">[1]DATOS!$M$1:$M$65536</definedName>
    <definedName name="____________________________pes1" localSheetId="1">[2]DATOS!$G$1:$G$65536</definedName>
    <definedName name="____________________________pes1" localSheetId="8">[1]DATOS!$G:$G</definedName>
    <definedName name="____________________________pes1" localSheetId="7">[1]DATOS!$G:$G</definedName>
    <definedName name="____________________________pes1" localSheetId="4">[1]DATOS!$G:$G</definedName>
    <definedName name="____________________________pes1" localSheetId="5">[1]DATOS!$G:$G</definedName>
    <definedName name="____________________________pes1" localSheetId="6">[1]DATOS!$G:$G</definedName>
    <definedName name="____________________________pes1">[1]DATOS!$G$1:$G$65536</definedName>
    <definedName name="____________________________pes10" localSheetId="1">[2]DATOS!$V$1:$V$65536</definedName>
    <definedName name="____________________________pes10" localSheetId="8">[1]DATOS!$V:$V</definedName>
    <definedName name="____________________________pes10" localSheetId="7">[1]DATOS!$V:$V</definedName>
    <definedName name="____________________________pes10" localSheetId="4">[1]DATOS!$V:$V</definedName>
    <definedName name="____________________________pes10" localSheetId="5">[1]DATOS!$V:$V</definedName>
    <definedName name="____________________________pes10" localSheetId="6">[1]DATOS!$V:$V</definedName>
    <definedName name="____________________________pes10">[1]DATOS!$V$1:$V$65536</definedName>
    <definedName name="____________________________pes2" localSheetId="1">[2]DATOS!$H$1:$H$65536</definedName>
    <definedName name="____________________________pes2" localSheetId="8">[1]DATOS!$H:$H</definedName>
    <definedName name="____________________________pes2" localSheetId="7">[1]DATOS!$H:$H</definedName>
    <definedName name="____________________________pes2" localSheetId="4">[1]DATOS!$H:$H</definedName>
    <definedName name="____________________________pes2" localSheetId="5">[1]DATOS!$H:$H</definedName>
    <definedName name="____________________________pes2" localSheetId="6">[1]DATOS!$H:$H</definedName>
    <definedName name="____________________________pes2">[1]DATOS!$H$1:$H$65536</definedName>
    <definedName name="____________________________pes3" localSheetId="1">[2]DATOS!$K$1:$K$65536</definedName>
    <definedName name="____________________________pes3" localSheetId="8">[1]DATOS!$K:$K</definedName>
    <definedName name="____________________________pes3" localSheetId="7">[1]DATOS!$K:$K</definedName>
    <definedName name="____________________________pes3" localSheetId="4">[1]DATOS!$K:$K</definedName>
    <definedName name="____________________________pes3" localSheetId="5">[1]DATOS!$K:$K</definedName>
    <definedName name="____________________________pes3" localSheetId="6">[1]DATOS!$K:$K</definedName>
    <definedName name="____________________________pes3">[1]DATOS!$K$1:$K$65536</definedName>
    <definedName name="____________________________pes4" localSheetId="1">[2]DATOS!$L$1:$L$65536</definedName>
    <definedName name="____________________________pes4" localSheetId="8">[1]DATOS!$L:$L</definedName>
    <definedName name="____________________________pes4" localSheetId="7">[1]DATOS!$L:$L</definedName>
    <definedName name="____________________________pes4" localSheetId="4">[1]DATOS!$L:$L</definedName>
    <definedName name="____________________________pes4" localSheetId="5">[1]DATOS!$L:$L</definedName>
    <definedName name="____________________________pes4" localSheetId="6">[1]DATOS!$L:$L</definedName>
    <definedName name="____________________________pes4">[1]DATOS!$L$1:$L$65536</definedName>
    <definedName name="____________________________pes5" localSheetId="1">[2]DATOS!$O$1:$O$65536</definedName>
    <definedName name="____________________________pes5" localSheetId="8">[1]DATOS!$O:$O</definedName>
    <definedName name="____________________________pes5" localSheetId="7">[1]DATOS!$O:$O</definedName>
    <definedName name="____________________________pes5" localSheetId="4">[1]DATOS!$O:$O</definedName>
    <definedName name="____________________________pes5" localSheetId="5">[1]DATOS!$O:$O</definedName>
    <definedName name="____________________________pes5" localSheetId="6">[1]DATOS!$O:$O</definedName>
    <definedName name="____________________________pes5">[1]DATOS!$O$1:$O$65536</definedName>
    <definedName name="____________________________pes6" localSheetId="1">[2]DATOS!$P$1:$P$65536</definedName>
    <definedName name="____________________________pes6" localSheetId="8">[1]DATOS!$P:$P</definedName>
    <definedName name="____________________________pes6" localSheetId="7">[1]DATOS!$P:$P</definedName>
    <definedName name="____________________________pes6" localSheetId="4">[1]DATOS!$P:$P</definedName>
    <definedName name="____________________________pes6" localSheetId="5">[1]DATOS!$P:$P</definedName>
    <definedName name="____________________________pes6" localSheetId="6">[1]DATOS!$P:$P</definedName>
    <definedName name="____________________________pes6">[1]DATOS!$P$1:$P$65536</definedName>
    <definedName name="____________________________pes7" localSheetId="1">[2]DATOS!$R$1:$R$65536</definedName>
    <definedName name="____________________________pes7" localSheetId="8">[1]DATOS!$R:$R</definedName>
    <definedName name="____________________________pes7" localSheetId="7">[1]DATOS!$R:$R</definedName>
    <definedName name="____________________________pes7" localSheetId="4">[1]DATOS!$R:$R</definedName>
    <definedName name="____________________________pes7" localSheetId="5">[1]DATOS!$R:$R</definedName>
    <definedName name="____________________________pes7" localSheetId="6">[1]DATOS!$R:$R</definedName>
    <definedName name="____________________________pes7">[1]DATOS!$R$1:$R$65536</definedName>
    <definedName name="____________________________pes8" localSheetId="1">[2]DATOS!$S$1:$S$65536</definedName>
    <definedName name="____________________________pes8" localSheetId="8">[1]DATOS!$S:$S</definedName>
    <definedName name="____________________________pes8" localSheetId="7">[1]DATOS!$S:$S</definedName>
    <definedName name="____________________________pes8" localSheetId="4">[1]DATOS!$S:$S</definedName>
    <definedName name="____________________________pes8" localSheetId="5">[1]DATOS!$S:$S</definedName>
    <definedName name="____________________________pes8" localSheetId="6">[1]DATOS!$S:$S</definedName>
    <definedName name="____________________________pes8">[1]DATOS!$S$1:$S$65536</definedName>
    <definedName name="____________________________pes9" localSheetId="1">[2]DATOS!$U$1:$U$65536</definedName>
    <definedName name="____________________________pes9" localSheetId="8">[1]DATOS!$U:$U</definedName>
    <definedName name="____________________________pes9" localSheetId="7">[1]DATOS!$U:$U</definedName>
    <definedName name="____________________________pes9" localSheetId="4">[1]DATOS!$U:$U</definedName>
    <definedName name="____________________________pes9" localSheetId="5">[1]DATOS!$U:$U</definedName>
    <definedName name="____________________________pes9" localSheetId="6">[1]DATOS!$U:$U</definedName>
    <definedName name="____________________________pes9">[1]DATOS!$U$1:$U$65536</definedName>
    <definedName name="___________________________gol2" localSheetId="1">[2]DATOS!$I$1:$I$65536</definedName>
    <definedName name="___________________________gol2" localSheetId="8">[1]DATOS!$I:$I</definedName>
    <definedName name="___________________________gol2" localSheetId="7">[1]DATOS!$I:$I</definedName>
    <definedName name="___________________________gol2" localSheetId="4">[1]DATOS!$I:$I</definedName>
    <definedName name="___________________________gol2" localSheetId="5">[1]DATOS!$I:$I</definedName>
    <definedName name="___________________________gol2" localSheetId="6">[1]DATOS!$I:$I</definedName>
    <definedName name="___________________________gol2">[1]DATOS!$I$1:$I$65536</definedName>
    <definedName name="___________________________gol3" localSheetId="1">[2]DATOS!$M$1:$M$65536</definedName>
    <definedName name="___________________________gol3" localSheetId="8">[1]DATOS!$M:$M</definedName>
    <definedName name="___________________________gol3" localSheetId="7">[1]DATOS!$M:$M</definedName>
    <definedName name="___________________________gol3" localSheetId="4">[1]DATOS!$M:$M</definedName>
    <definedName name="___________________________gol3" localSheetId="5">[1]DATOS!$M:$M</definedName>
    <definedName name="___________________________gol3" localSheetId="6">[1]DATOS!$M:$M</definedName>
    <definedName name="___________________________gol3">[1]DATOS!$M$1:$M$65536</definedName>
    <definedName name="___________________________pes1" localSheetId="1">[2]DATOS!$G$1:$G$65536</definedName>
    <definedName name="___________________________pes1" localSheetId="8">[1]DATOS!$G:$G</definedName>
    <definedName name="___________________________pes1" localSheetId="7">[1]DATOS!$G:$G</definedName>
    <definedName name="___________________________pes1" localSheetId="4">[1]DATOS!$G:$G</definedName>
    <definedName name="___________________________pes1" localSheetId="5">[1]DATOS!$G:$G</definedName>
    <definedName name="___________________________pes1" localSheetId="6">[1]DATOS!$G:$G</definedName>
    <definedName name="___________________________pes1">[1]DATOS!$G$1:$G$65536</definedName>
    <definedName name="___________________________pes10" localSheetId="1">[2]DATOS!$V$1:$V$65536</definedName>
    <definedName name="___________________________pes10" localSheetId="8">[1]DATOS!$V:$V</definedName>
    <definedName name="___________________________pes10" localSheetId="7">[1]DATOS!$V:$V</definedName>
    <definedName name="___________________________pes10" localSheetId="4">[1]DATOS!$V:$V</definedName>
    <definedName name="___________________________pes10" localSheetId="5">[1]DATOS!$V:$V</definedName>
    <definedName name="___________________________pes10" localSheetId="6">[1]DATOS!$V:$V</definedName>
    <definedName name="___________________________pes10">[1]DATOS!$V$1:$V$65536</definedName>
    <definedName name="___________________________pes2" localSheetId="1">[2]DATOS!$H$1:$H$65536</definedName>
    <definedName name="___________________________pes2" localSheetId="8">[1]DATOS!$H:$H</definedName>
    <definedName name="___________________________pes2" localSheetId="7">[1]DATOS!$H:$H</definedName>
    <definedName name="___________________________pes2" localSheetId="4">[1]DATOS!$H:$H</definedName>
    <definedName name="___________________________pes2" localSheetId="5">[1]DATOS!$H:$H</definedName>
    <definedName name="___________________________pes2" localSheetId="6">[1]DATOS!$H:$H</definedName>
    <definedName name="___________________________pes2">[1]DATOS!$H$1:$H$65536</definedName>
    <definedName name="___________________________pes3" localSheetId="1">[2]DATOS!$K$1:$K$65536</definedName>
    <definedName name="___________________________pes3" localSheetId="8">[1]DATOS!$K:$K</definedName>
    <definedName name="___________________________pes3" localSheetId="7">[1]DATOS!$K:$K</definedName>
    <definedName name="___________________________pes3" localSheetId="4">[1]DATOS!$K:$K</definedName>
    <definedName name="___________________________pes3" localSheetId="5">[1]DATOS!$K:$K</definedName>
    <definedName name="___________________________pes3" localSheetId="6">[1]DATOS!$K:$K</definedName>
    <definedName name="___________________________pes3">[1]DATOS!$K$1:$K$65536</definedName>
    <definedName name="___________________________pes4" localSheetId="1">[2]DATOS!$L$1:$L$65536</definedName>
    <definedName name="___________________________pes4" localSheetId="8">[1]DATOS!$L:$L</definedName>
    <definedName name="___________________________pes4" localSheetId="7">[1]DATOS!$L:$L</definedName>
    <definedName name="___________________________pes4" localSheetId="4">[1]DATOS!$L:$L</definedName>
    <definedName name="___________________________pes4" localSheetId="5">[1]DATOS!$L:$L</definedName>
    <definedName name="___________________________pes4" localSheetId="6">[1]DATOS!$L:$L</definedName>
    <definedName name="___________________________pes4">[1]DATOS!$L$1:$L$65536</definedName>
    <definedName name="___________________________pes5" localSheetId="1">[2]DATOS!$O$1:$O$65536</definedName>
    <definedName name="___________________________pes5" localSheetId="8">[1]DATOS!$O:$O</definedName>
    <definedName name="___________________________pes5" localSheetId="7">[1]DATOS!$O:$O</definedName>
    <definedName name="___________________________pes5" localSheetId="4">[1]DATOS!$O:$O</definedName>
    <definedName name="___________________________pes5" localSheetId="5">[1]DATOS!$O:$O</definedName>
    <definedName name="___________________________pes5" localSheetId="6">[1]DATOS!$O:$O</definedName>
    <definedName name="___________________________pes5">[1]DATOS!$O$1:$O$65536</definedName>
    <definedName name="___________________________pes6" localSheetId="1">[2]DATOS!$P$1:$P$65536</definedName>
    <definedName name="___________________________pes6" localSheetId="8">[1]DATOS!$P:$P</definedName>
    <definedName name="___________________________pes6" localSheetId="7">[1]DATOS!$P:$P</definedName>
    <definedName name="___________________________pes6" localSheetId="4">[1]DATOS!$P:$P</definedName>
    <definedName name="___________________________pes6" localSheetId="5">[1]DATOS!$P:$P</definedName>
    <definedName name="___________________________pes6" localSheetId="6">[1]DATOS!$P:$P</definedName>
    <definedName name="___________________________pes6">[1]DATOS!$P$1:$P$65536</definedName>
    <definedName name="___________________________pes7" localSheetId="1">[2]DATOS!$R$1:$R$65536</definedName>
    <definedName name="___________________________pes7" localSheetId="8">[1]DATOS!$R:$R</definedName>
    <definedName name="___________________________pes7" localSheetId="7">[1]DATOS!$R:$R</definedName>
    <definedName name="___________________________pes7" localSheetId="4">[1]DATOS!$R:$R</definedName>
    <definedName name="___________________________pes7" localSheetId="5">[1]DATOS!$R:$R</definedName>
    <definedName name="___________________________pes7" localSheetId="6">[1]DATOS!$R:$R</definedName>
    <definedName name="___________________________pes7">[1]DATOS!$R$1:$R$65536</definedName>
    <definedName name="___________________________pes8" localSheetId="1">[2]DATOS!$S$1:$S$65536</definedName>
    <definedName name="___________________________pes8" localSheetId="8">[1]DATOS!$S:$S</definedName>
    <definedName name="___________________________pes8" localSheetId="7">[1]DATOS!$S:$S</definedName>
    <definedName name="___________________________pes8" localSheetId="4">[1]DATOS!$S:$S</definedName>
    <definedName name="___________________________pes8" localSheetId="5">[1]DATOS!$S:$S</definedName>
    <definedName name="___________________________pes8" localSheetId="6">[1]DATOS!$S:$S</definedName>
    <definedName name="___________________________pes8">[1]DATOS!$S$1:$S$65536</definedName>
    <definedName name="___________________________pes9" localSheetId="1">[2]DATOS!$U$1:$U$65536</definedName>
    <definedName name="___________________________pes9" localSheetId="8">[1]DATOS!$U:$U</definedName>
    <definedName name="___________________________pes9" localSheetId="7">[1]DATOS!$U:$U</definedName>
    <definedName name="___________________________pes9" localSheetId="4">[1]DATOS!$U:$U</definedName>
    <definedName name="___________________________pes9" localSheetId="5">[1]DATOS!$U:$U</definedName>
    <definedName name="___________________________pes9" localSheetId="6">[1]DATOS!$U:$U</definedName>
    <definedName name="___________________________pes9">[1]DATOS!$U$1:$U$65536</definedName>
    <definedName name="__________________________gol2" localSheetId="1">[2]DATOS!$I$1:$I$65536</definedName>
    <definedName name="__________________________gol2" localSheetId="8">[1]DATOS!$I:$I</definedName>
    <definedName name="__________________________gol2" localSheetId="7">[1]DATOS!$I:$I</definedName>
    <definedName name="__________________________gol2" localSheetId="4">[1]DATOS!$I:$I</definedName>
    <definedName name="__________________________gol2" localSheetId="5">[1]DATOS!$I:$I</definedName>
    <definedName name="__________________________gol2" localSheetId="6">[1]DATOS!$I:$I</definedName>
    <definedName name="__________________________gol2">[1]DATOS!$I$1:$I$65536</definedName>
    <definedName name="__________________________gol3" localSheetId="1">[2]DATOS!$M$1:$M$65536</definedName>
    <definedName name="__________________________gol3" localSheetId="8">[1]DATOS!$M:$M</definedName>
    <definedName name="__________________________gol3" localSheetId="7">[1]DATOS!$M:$M</definedName>
    <definedName name="__________________________gol3" localSheetId="4">[1]DATOS!$M:$M</definedName>
    <definedName name="__________________________gol3" localSheetId="5">[1]DATOS!$M:$M</definedName>
    <definedName name="__________________________gol3" localSheetId="6">[1]DATOS!$M:$M</definedName>
    <definedName name="__________________________gol3">[1]DATOS!$M$1:$M$65536</definedName>
    <definedName name="__________________________pes1" localSheetId="1">[2]DATOS!$G$1:$G$65536</definedName>
    <definedName name="__________________________pes1" localSheetId="8">[1]DATOS!$G:$G</definedName>
    <definedName name="__________________________pes1" localSheetId="7">[1]DATOS!$G:$G</definedName>
    <definedName name="__________________________pes1" localSheetId="4">[1]DATOS!$G:$G</definedName>
    <definedName name="__________________________pes1" localSheetId="5">[1]DATOS!$G:$G</definedName>
    <definedName name="__________________________pes1" localSheetId="6">[1]DATOS!$G:$G</definedName>
    <definedName name="__________________________pes1">[1]DATOS!$G$1:$G$65536</definedName>
    <definedName name="__________________________pes10" localSheetId="1">[2]DATOS!$V$1:$V$65536</definedName>
    <definedName name="__________________________pes10" localSheetId="8">[1]DATOS!$V:$V</definedName>
    <definedName name="__________________________pes10" localSheetId="7">[1]DATOS!$V:$V</definedName>
    <definedName name="__________________________pes10" localSheetId="4">[1]DATOS!$V:$V</definedName>
    <definedName name="__________________________pes10" localSheetId="5">[1]DATOS!$V:$V</definedName>
    <definedName name="__________________________pes10" localSheetId="6">[1]DATOS!$V:$V</definedName>
    <definedName name="__________________________pes10">[1]DATOS!$V$1:$V$65536</definedName>
    <definedName name="__________________________pes2" localSheetId="1">[2]DATOS!$H$1:$H$65536</definedName>
    <definedName name="__________________________pes2" localSheetId="8">[1]DATOS!$H:$H</definedName>
    <definedName name="__________________________pes2" localSheetId="7">[1]DATOS!$H:$H</definedName>
    <definedName name="__________________________pes2" localSheetId="4">[1]DATOS!$H:$H</definedName>
    <definedName name="__________________________pes2" localSheetId="5">[1]DATOS!$H:$H</definedName>
    <definedName name="__________________________pes2" localSheetId="6">[1]DATOS!$H:$H</definedName>
    <definedName name="__________________________pes2">[1]DATOS!$H$1:$H$65536</definedName>
    <definedName name="__________________________pes3" localSheetId="1">[2]DATOS!$K$1:$K$65536</definedName>
    <definedName name="__________________________pes3" localSheetId="8">[1]DATOS!$K:$K</definedName>
    <definedName name="__________________________pes3" localSheetId="7">[1]DATOS!$K:$K</definedName>
    <definedName name="__________________________pes3" localSheetId="4">[1]DATOS!$K:$K</definedName>
    <definedName name="__________________________pes3" localSheetId="5">[1]DATOS!$K:$K</definedName>
    <definedName name="__________________________pes3" localSheetId="6">[1]DATOS!$K:$K</definedName>
    <definedName name="__________________________pes3">[1]DATOS!$K$1:$K$65536</definedName>
    <definedName name="__________________________pes4" localSheetId="1">[2]DATOS!$L$1:$L$65536</definedName>
    <definedName name="__________________________pes4" localSheetId="8">[1]DATOS!$L:$L</definedName>
    <definedName name="__________________________pes4" localSheetId="7">[1]DATOS!$L:$L</definedName>
    <definedName name="__________________________pes4" localSheetId="4">[1]DATOS!$L:$L</definedName>
    <definedName name="__________________________pes4" localSheetId="5">[1]DATOS!$L:$L</definedName>
    <definedName name="__________________________pes4" localSheetId="6">[1]DATOS!$L:$L</definedName>
    <definedName name="__________________________pes4">[1]DATOS!$L$1:$L$65536</definedName>
    <definedName name="__________________________pes5" localSheetId="1">[2]DATOS!$O$1:$O$65536</definedName>
    <definedName name="__________________________pes5" localSheetId="8">[1]DATOS!$O:$O</definedName>
    <definedName name="__________________________pes5" localSheetId="7">[1]DATOS!$O:$O</definedName>
    <definedName name="__________________________pes5" localSheetId="4">[1]DATOS!$O:$O</definedName>
    <definedName name="__________________________pes5" localSheetId="5">[1]DATOS!$O:$O</definedName>
    <definedName name="__________________________pes5" localSheetId="6">[1]DATOS!$O:$O</definedName>
    <definedName name="__________________________pes5">[1]DATOS!$O$1:$O$65536</definedName>
    <definedName name="__________________________pes6" localSheetId="1">[2]DATOS!$P$1:$P$65536</definedName>
    <definedName name="__________________________pes6" localSheetId="8">[1]DATOS!$P:$P</definedName>
    <definedName name="__________________________pes6" localSheetId="7">[1]DATOS!$P:$P</definedName>
    <definedName name="__________________________pes6" localSheetId="4">[1]DATOS!$P:$P</definedName>
    <definedName name="__________________________pes6" localSheetId="5">[1]DATOS!$P:$P</definedName>
    <definedName name="__________________________pes6" localSheetId="6">[1]DATOS!$P:$P</definedName>
    <definedName name="__________________________pes6">[1]DATOS!$P$1:$P$65536</definedName>
    <definedName name="__________________________pes7" localSheetId="1">[2]DATOS!$R$1:$R$65536</definedName>
    <definedName name="__________________________pes7" localSheetId="8">[1]DATOS!$R:$R</definedName>
    <definedName name="__________________________pes7" localSheetId="7">[1]DATOS!$R:$R</definedName>
    <definedName name="__________________________pes7" localSheetId="4">[1]DATOS!$R:$R</definedName>
    <definedName name="__________________________pes7" localSheetId="5">[1]DATOS!$R:$R</definedName>
    <definedName name="__________________________pes7" localSheetId="6">[1]DATOS!$R:$R</definedName>
    <definedName name="__________________________pes7">[1]DATOS!$R$1:$R$65536</definedName>
    <definedName name="__________________________pes8" localSheetId="1">[2]DATOS!$S$1:$S$65536</definedName>
    <definedName name="__________________________pes8" localSheetId="8">[1]DATOS!$S:$S</definedName>
    <definedName name="__________________________pes8" localSheetId="7">[1]DATOS!$S:$S</definedName>
    <definedName name="__________________________pes8" localSheetId="4">[1]DATOS!$S:$S</definedName>
    <definedName name="__________________________pes8" localSheetId="5">[1]DATOS!$S:$S</definedName>
    <definedName name="__________________________pes8" localSheetId="6">[1]DATOS!$S:$S</definedName>
    <definedName name="__________________________pes8">[1]DATOS!$S$1:$S$65536</definedName>
    <definedName name="__________________________pes9" localSheetId="1">[2]DATOS!$U$1:$U$65536</definedName>
    <definedName name="__________________________pes9" localSheetId="8">[1]DATOS!$U:$U</definedName>
    <definedName name="__________________________pes9" localSheetId="7">[1]DATOS!$U:$U</definedName>
    <definedName name="__________________________pes9" localSheetId="4">[1]DATOS!$U:$U</definedName>
    <definedName name="__________________________pes9" localSheetId="5">[1]DATOS!$U:$U</definedName>
    <definedName name="__________________________pes9" localSheetId="6">[1]DATOS!$U:$U</definedName>
    <definedName name="__________________________pes9">[1]DATOS!$U$1:$U$65536</definedName>
    <definedName name="_________________________gol2" localSheetId="1">[2]DATOS!$I$1:$I$65536</definedName>
    <definedName name="_________________________gol2" localSheetId="8">[1]DATOS!$I:$I</definedName>
    <definedName name="_________________________gol2" localSheetId="7">[1]DATOS!$I:$I</definedName>
    <definedName name="_________________________gol2" localSheetId="4">[1]DATOS!$I:$I</definedName>
    <definedName name="_________________________gol2" localSheetId="5">[1]DATOS!$I:$I</definedName>
    <definedName name="_________________________gol2" localSheetId="6">[1]DATOS!$I:$I</definedName>
    <definedName name="_________________________gol2">[1]DATOS!$I$1:$I$65536</definedName>
    <definedName name="_________________________gol3" localSheetId="1">[2]DATOS!$M$1:$M$65536</definedName>
    <definedName name="_________________________gol3" localSheetId="8">[1]DATOS!$M:$M</definedName>
    <definedName name="_________________________gol3" localSheetId="7">[1]DATOS!$M:$M</definedName>
    <definedName name="_________________________gol3" localSheetId="4">[1]DATOS!$M:$M</definedName>
    <definedName name="_________________________gol3" localSheetId="5">[1]DATOS!$M:$M</definedName>
    <definedName name="_________________________gol3" localSheetId="6">[1]DATOS!$M:$M</definedName>
    <definedName name="_________________________gol3">[1]DATOS!$M$1:$M$65536</definedName>
    <definedName name="_________________________pes1" localSheetId="1">[2]DATOS!$G$1:$G$65536</definedName>
    <definedName name="_________________________pes1" localSheetId="8">[1]DATOS!$G:$G</definedName>
    <definedName name="_________________________pes1" localSheetId="7">[1]DATOS!$G:$G</definedName>
    <definedName name="_________________________pes1" localSheetId="4">[1]DATOS!$G:$G</definedName>
    <definedName name="_________________________pes1" localSheetId="5">[1]DATOS!$G:$G</definedName>
    <definedName name="_________________________pes1" localSheetId="6">[1]DATOS!$G:$G</definedName>
    <definedName name="_________________________pes1">[1]DATOS!$G$1:$G$65536</definedName>
    <definedName name="_________________________pes10" localSheetId="1">[2]DATOS!$V$1:$V$65536</definedName>
    <definedName name="_________________________pes10" localSheetId="8">[1]DATOS!$V:$V</definedName>
    <definedName name="_________________________pes10" localSheetId="7">[1]DATOS!$V:$V</definedName>
    <definedName name="_________________________pes10" localSheetId="4">[1]DATOS!$V:$V</definedName>
    <definedName name="_________________________pes10" localSheetId="5">[1]DATOS!$V:$V</definedName>
    <definedName name="_________________________pes10" localSheetId="6">[1]DATOS!$V:$V</definedName>
    <definedName name="_________________________pes10">[1]DATOS!$V$1:$V$65536</definedName>
    <definedName name="_________________________pes2" localSheetId="1">[2]DATOS!$H$1:$H$65536</definedName>
    <definedName name="_________________________pes2" localSheetId="8">[1]DATOS!$H:$H</definedName>
    <definedName name="_________________________pes2" localSheetId="7">[1]DATOS!$H:$H</definedName>
    <definedName name="_________________________pes2" localSheetId="4">[1]DATOS!$H:$H</definedName>
    <definedName name="_________________________pes2" localSheetId="5">[1]DATOS!$H:$H</definedName>
    <definedName name="_________________________pes2" localSheetId="6">[1]DATOS!$H:$H</definedName>
    <definedName name="_________________________pes2">[1]DATOS!$H$1:$H$65536</definedName>
    <definedName name="_________________________pes3" localSheetId="1">[2]DATOS!$K$1:$K$65536</definedName>
    <definedName name="_________________________pes3" localSheetId="8">[1]DATOS!$K:$K</definedName>
    <definedName name="_________________________pes3" localSheetId="7">[1]DATOS!$K:$K</definedName>
    <definedName name="_________________________pes3" localSheetId="4">[1]DATOS!$K:$K</definedName>
    <definedName name="_________________________pes3" localSheetId="5">[1]DATOS!$K:$K</definedName>
    <definedName name="_________________________pes3" localSheetId="6">[1]DATOS!$K:$K</definedName>
    <definedName name="_________________________pes3">[1]DATOS!$K$1:$K$65536</definedName>
    <definedName name="_________________________pes4" localSheetId="1">[2]DATOS!$L$1:$L$65536</definedName>
    <definedName name="_________________________pes4" localSheetId="8">[1]DATOS!$L:$L</definedName>
    <definedName name="_________________________pes4" localSheetId="7">[1]DATOS!$L:$L</definedName>
    <definedName name="_________________________pes4" localSheetId="4">[1]DATOS!$L:$L</definedName>
    <definedName name="_________________________pes4" localSheetId="5">[1]DATOS!$L:$L</definedName>
    <definedName name="_________________________pes4" localSheetId="6">[1]DATOS!$L:$L</definedName>
    <definedName name="_________________________pes4">[1]DATOS!$L$1:$L$65536</definedName>
    <definedName name="_________________________pes5" localSheetId="1">[2]DATOS!$O$1:$O$65536</definedName>
    <definedName name="_________________________pes5" localSheetId="8">[1]DATOS!$O:$O</definedName>
    <definedName name="_________________________pes5" localSheetId="7">[1]DATOS!$O:$O</definedName>
    <definedName name="_________________________pes5" localSheetId="4">[1]DATOS!$O:$O</definedName>
    <definedName name="_________________________pes5" localSheetId="5">[1]DATOS!$O:$O</definedName>
    <definedName name="_________________________pes5" localSheetId="6">[1]DATOS!$O:$O</definedName>
    <definedName name="_________________________pes5">[1]DATOS!$O$1:$O$65536</definedName>
    <definedName name="_________________________pes6" localSheetId="1">[2]DATOS!$P$1:$P$65536</definedName>
    <definedName name="_________________________pes6" localSheetId="8">[1]DATOS!$P:$P</definedName>
    <definedName name="_________________________pes6" localSheetId="7">[1]DATOS!$P:$P</definedName>
    <definedName name="_________________________pes6" localSheetId="4">[1]DATOS!$P:$P</definedName>
    <definedName name="_________________________pes6" localSheetId="5">[1]DATOS!$P:$P</definedName>
    <definedName name="_________________________pes6" localSheetId="6">[1]DATOS!$P:$P</definedName>
    <definedName name="_________________________pes6">[1]DATOS!$P$1:$P$65536</definedName>
    <definedName name="_________________________pes7" localSheetId="1">[2]DATOS!$R$1:$R$65536</definedName>
    <definedName name="_________________________pes7" localSheetId="8">[1]DATOS!$R:$R</definedName>
    <definedName name="_________________________pes7" localSheetId="7">[1]DATOS!$R:$R</definedName>
    <definedName name="_________________________pes7" localSheetId="4">[1]DATOS!$R:$R</definedName>
    <definedName name="_________________________pes7" localSheetId="5">[1]DATOS!$R:$R</definedName>
    <definedName name="_________________________pes7" localSheetId="6">[1]DATOS!$R:$R</definedName>
    <definedName name="_________________________pes7">[1]DATOS!$R$1:$R$65536</definedName>
    <definedName name="_________________________pes8" localSheetId="1">[2]DATOS!$S$1:$S$65536</definedName>
    <definedName name="_________________________pes8" localSheetId="8">[1]DATOS!$S:$S</definedName>
    <definedName name="_________________________pes8" localSheetId="7">[1]DATOS!$S:$S</definedName>
    <definedName name="_________________________pes8" localSheetId="4">[1]DATOS!$S:$S</definedName>
    <definedName name="_________________________pes8" localSheetId="5">[1]DATOS!$S:$S</definedName>
    <definedName name="_________________________pes8" localSheetId="6">[1]DATOS!$S:$S</definedName>
    <definedName name="_________________________pes8">[1]DATOS!$S$1:$S$65536</definedName>
    <definedName name="_________________________pes9" localSheetId="1">[2]DATOS!$U$1:$U$65536</definedName>
    <definedName name="_________________________pes9" localSheetId="8">[1]DATOS!$U:$U</definedName>
    <definedName name="_________________________pes9" localSheetId="7">[1]DATOS!$U:$U</definedName>
    <definedName name="_________________________pes9" localSheetId="4">[1]DATOS!$U:$U</definedName>
    <definedName name="_________________________pes9" localSheetId="5">[1]DATOS!$U:$U</definedName>
    <definedName name="_________________________pes9" localSheetId="6">[1]DATOS!$U:$U</definedName>
    <definedName name="_________________________pes9">[1]DATOS!$U$1:$U$65536</definedName>
    <definedName name="________________________gol2" localSheetId="1">[2]DATOS!$I$1:$I$65536</definedName>
    <definedName name="________________________gol2" localSheetId="8">[1]DATOS!$I:$I</definedName>
    <definedName name="________________________gol2" localSheetId="7">[1]DATOS!$I:$I</definedName>
    <definedName name="________________________gol2" localSheetId="4">[1]DATOS!$I:$I</definedName>
    <definedName name="________________________gol2" localSheetId="5">[1]DATOS!$I:$I</definedName>
    <definedName name="________________________gol2" localSheetId="6">[1]DATOS!$I:$I</definedName>
    <definedName name="________________________gol2">[1]DATOS!$I$1:$I$65536</definedName>
    <definedName name="________________________gol3" localSheetId="1">[2]DATOS!$M$1:$M$65536</definedName>
    <definedName name="________________________gol3" localSheetId="8">[1]DATOS!$M:$M</definedName>
    <definedName name="________________________gol3" localSheetId="7">[1]DATOS!$M:$M</definedName>
    <definedName name="________________________gol3" localSheetId="4">[1]DATOS!$M:$M</definedName>
    <definedName name="________________________gol3" localSheetId="5">[1]DATOS!$M:$M</definedName>
    <definedName name="________________________gol3" localSheetId="6">[1]DATOS!$M:$M</definedName>
    <definedName name="________________________gol3">[1]DATOS!$M$1:$M$65536</definedName>
    <definedName name="________________________pes1" localSheetId="1">[2]DATOS!$G$1:$G$65536</definedName>
    <definedName name="________________________pes1" localSheetId="8">[1]DATOS!$G:$G</definedName>
    <definedName name="________________________pes1" localSheetId="7">[1]DATOS!$G:$G</definedName>
    <definedName name="________________________pes1" localSheetId="4">[1]DATOS!$G:$G</definedName>
    <definedName name="________________________pes1" localSheetId="5">[1]DATOS!$G:$G</definedName>
    <definedName name="________________________pes1" localSheetId="6">[1]DATOS!$G:$G</definedName>
    <definedName name="________________________pes1">[1]DATOS!$G$1:$G$65536</definedName>
    <definedName name="________________________pes10" localSheetId="1">[2]DATOS!$V$1:$V$65536</definedName>
    <definedName name="________________________pes10" localSheetId="8">[1]DATOS!$V:$V</definedName>
    <definedName name="________________________pes10" localSheetId="7">[1]DATOS!$V:$V</definedName>
    <definedName name="________________________pes10" localSheetId="4">[1]DATOS!$V:$V</definedName>
    <definedName name="________________________pes10" localSheetId="5">[1]DATOS!$V:$V</definedName>
    <definedName name="________________________pes10" localSheetId="6">[1]DATOS!$V:$V</definedName>
    <definedName name="________________________pes10">[1]DATOS!$V$1:$V$65536</definedName>
    <definedName name="________________________pes2" localSheetId="1">[2]DATOS!$H$1:$H$65536</definedName>
    <definedName name="________________________pes2" localSheetId="8">[1]DATOS!$H:$H</definedName>
    <definedName name="________________________pes2" localSheetId="7">[1]DATOS!$H:$H</definedName>
    <definedName name="________________________pes2" localSheetId="4">[1]DATOS!$H:$H</definedName>
    <definedName name="________________________pes2" localSheetId="5">[1]DATOS!$H:$H</definedName>
    <definedName name="________________________pes2" localSheetId="6">[1]DATOS!$H:$H</definedName>
    <definedName name="________________________pes2">[1]DATOS!$H$1:$H$65536</definedName>
    <definedName name="________________________pes3" localSheetId="1">[2]DATOS!$K$1:$K$65536</definedName>
    <definedName name="________________________pes3" localSheetId="8">[1]DATOS!$K:$K</definedName>
    <definedName name="________________________pes3" localSheetId="7">[1]DATOS!$K:$K</definedName>
    <definedName name="________________________pes3" localSheetId="4">[1]DATOS!$K:$K</definedName>
    <definedName name="________________________pes3" localSheetId="5">[1]DATOS!$K:$K</definedName>
    <definedName name="________________________pes3" localSheetId="6">[1]DATOS!$K:$K</definedName>
    <definedName name="________________________pes3">[1]DATOS!$K$1:$K$65536</definedName>
    <definedName name="________________________pes4" localSheetId="1">[2]DATOS!$L$1:$L$65536</definedName>
    <definedName name="________________________pes4" localSheetId="8">[1]DATOS!$L:$L</definedName>
    <definedName name="________________________pes4" localSheetId="7">[1]DATOS!$L:$L</definedName>
    <definedName name="________________________pes4" localSheetId="4">[1]DATOS!$L:$L</definedName>
    <definedName name="________________________pes4" localSheetId="5">[1]DATOS!$L:$L</definedName>
    <definedName name="________________________pes4" localSheetId="6">[1]DATOS!$L:$L</definedName>
    <definedName name="________________________pes4">[1]DATOS!$L$1:$L$65536</definedName>
    <definedName name="________________________pes5" localSheetId="1">[2]DATOS!$O$1:$O$65536</definedName>
    <definedName name="________________________pes5" localSheetId="8">[1]DATOS!$O:$O</definedName>
    <definedName name="________________________pes5" localSheetId="7">[1]DATOS!$O:$O</definedName>
    <definedName name="________________________pes5" localSheetId="4">[1]DATOS!$O:$O</definedName>
    <definedName name="________________________pes5" localSheetId="5">[1]DATOS!$O:$O</definedName>
    <definedName name="________________________pes5" localSheetId="6">[1]DATOS!$O:$O</definedName>
    <definedName name="________________________pes5">[1]DATOS!$O$1:$O$65536</definedName>
    <definedName name="________________________pes6" localSheetId="1">[2]DATOS!$P$1:$P$65536</definedName>
    <definedName name="________________________pes6" localSheetId="8">[1]DATOS!$P:$P</definedName>
    <definedName name="________________________pes6" localSheetId="7">[1]DATOS!$P:$P</definedName>
    <definedName name="________________________pes6" localSheetId="4">[1]DATOS!$P:$P</definedName>
    <definedName name="________________________pes6" localSheetId="5">[1]DATOS!$P:$P</definedName>
    <definedName name="________________________pes6" localSheetId="6">[1]DATOS!$P:$P</definedName>
    <definedName name="________________________pes6">[1]DATOS!$P$1:$P$65536</definedName>
    <definedName name="________________________pes7" localSheetId="1">[2]DATOS!$R$1:$R$65536</definedName>
    <definedName name="________________________pes7" localSheetId="8">[1]DATOS!$R:$R</definedName>
    <definedName name="________________________pes7" localSheetId="7">[1]DATOS!$R:$R</definedName>
    <definedName name="________________________pes7" localSheetId="4">[1]DATOS!$R:$R</definedName>
    <definedName name="________________________pes7" localSheetId="5">[1]DATOS!$R:$R</definedName>
    <definedName name="________________________pes7" localSheetId="6">[1]DATOS!$R:$R</definedName>
    <definedName name="________________________pes7">[1]DATOS!$R$1:$R$65536</definedName>
    <definedName name="________________________pes8" localSheetId="1">[2]DATOS!$S$1:$S$65536</definedName>
    <definedName name="________________________pes8" localSheetId="8">[1]DATOS!$S:$S</definedName>
    <definedName name="________________________pes8" localSheetId="7">[1]DATOS!$S:$S</definedName>
    <definedName name="________________________pes8" localSheetId="4">[1]DATOS!$S:$S</definedName>
    <definedName name="________________________pes8" localSheetId="5">[1]DATOS!$S:$S</definedName>
    <definedName name="________________________pes8" localSheetId="6">[1]DATOS!$S:$S</definedName>
    <definedName name="________________________pes8">[1]DATOS!$S$1:$S$65536</definedName>
    <definedName name="________________________pes9" localSheetId="1">[2]DATOS!$U$1:$U$65536</definedName>
    <definedName name="________________________pes9" localSheetId="8">[1]DATOS!$U:$U</definedName>
    <definedName name="________________________pes9" localSheetId="7">[1]DATOS!$U:$U</definedName>
    <definedName name="________________________pes9" localSheetId="4">[1]DATOS!$U:$U</definedName>
    <definedName name="________________________pes9" localSheetId="5">[1]DATOS!$U:$U</definedName>
    <definedName name="________________________pes9" localSheetId="6">[1]DATOS!$U:$U</definedName>
    <definedName name="________________________pes9">[1]DATOS!$U$1:$U$65536</definedName>
    <definedName name="_______________________gol2" localSheetId="1">[2]DATOS!$I$1:$I$65536</definedName>
    <definedName name="_______________________gol2" localSheetId="8">[1]DATOS!$I:$I</definedName>
    <definedName name="_______________________gol2" localSheetId="7">[1]DATOS!$I:$I</definedName>
    <definedName name="_______________________gol2" localSheetId="4">[1]DATOS!$I:$I</definedName>
    <definedName name="_______________________gol2" localSheetId="5">[1]DATOS!$I:$I</definedName>
    <definedName name="_______________________gol2" localSheetId="6">[1]DATOS!$I:$I</definedName>
    <definedName name="_______________________gol2">[1]DATOS!$I$1:$I$65536</definedName>
    <definedName name="_______________________gol3" localSheetId="1">[2]DATOS!$M$1:$M$65536</definedName>
    <definedName name="_______________________gol3" localSheetId="8">[1]DATOS!$M:$M</definedName>
    <definedName name="_______________________gol3" localSheetId="7">[1]DATOS!$M:$M</definedName>
    <definedName name="_______________________gol3" localSheetId="4">[1]DATOS!$M:$M</definedName>
    <definedName name="_______________________gol3" localSheetId="5">[1]DATOS!$M:$M</definedName>
    <definedName name="_______________________gol3" localSheetId="6">[1]DATOS!$M:$M</definedName>
    <definedName name="_______________________gol3">[1]DATOS!$M$1:$M$65536</definedName>
    <definedName name="_______________________pes1" localSheetId="1">[2]DATOS!$G$1:$G$65536</definedName>
    <definedName name="_______________________pes1" localSheetId="8">[1]DATOS!$G:$G</definedName>
    <definedName name="_______________________pes1" localSheetId="7">[1]DATOS!$G:$G</definedName>
    <definedName name="_______________________pes1" localSheetId="4">[1]DATOS!$G:$G</definedName>
    <definedName name="_______________________pes1" localSheetId="5">[1]DATOS!$G:$G</definedName>
    <definedName name="_______________________pes1" localSheetId="6">[1]DATOS!$G:$G</definedName>
    <definedName name="_______________________pes1">[1]DATOS!$G$1:$G$65536</definedName>
    <definedName name="_______________________pes10" localSheetId="1">[2]DATOS!$V$1:$V$65536</definedName>
    <definedName name="_______________________pes10" localSheetId="8">[1]DATOS!$V:$V</definedName>
    <definedName name="_______________________pes10" localSheetId="7">[1]DATOS!$V:$V</definedName>
    <definedName name="_______________________pes10" localSheetId="4">[1]DATOS!$V:$V</definedName>
    <definedName name="_______________________pes10" localSheetId="5">[1]DATOS!$V:$V</definedName>
    <definedName name="_______________________pes10" localSheetId="6">[1]DATOS!$V:$V</definedName>
    <definedName name="_______________________pes10">[1]DATOS!$V$1:$V$65536</definedName>
    <definedName name="_______________________pes2" localSheetId="1">[2]DATOS!$H$1:$H$65536</definedName>
    <definedName name="_______________________pes2" localSheetId="8">[1]DATOS!$H:$H</definedName>
    <definedName name="_______________________pes2" localSheetId="7">[1]DATOS!$H:$H</definedName>
    <definedName name="_______________________pes2" localSheetId="4">[1]DATOS!$H:$H</definedName>
    <definedName name="_______________________pes2" localSheetId="5">[1]DATOS!$H:$H</definedName>
    <definedName name="_______________________pes2" localSheetId="6">[1]DATOS!$H:$H</definedName>
    <definedName name="_______________________pes2">[1]DATOS!$H$1:$H$65536</definedName>
    <definedName name="_______________________pes3" localSheetId="1">[2]DATOS!$K$1:$K$65536</definedName>
    <definedName name="_______________________pes3" localSheetId="8">[1]DATOS!$K:$K</definedName>
    <definedName name="_______________________pes3" localSheetId="7">[1]DATOS!$K:$K</definedName>
    <definedName name="_______________________pes3" localSheetId="4">[1]DATOS!$K:$K</definedName>
    <definedName name="_______________________pes3" localSheetId="5">[1]DATOS!$K:$K</definedName>
    <definedName name="_______________________pes3" localSheetId="6">[1]DATOS!$K:$K</definedName>
    <definedName name="_______________________pes3">[1]DATOS!$K$1:$K$65536</definedName>
    <definedName name="_______________________pes4" localSheetId="1">[2]DATOS!$L$1:$L$65536</definedName>
    <definedName name="_______________________pes4" localSheetId="8">[1]DATOS!$L:$L</definedName>
    <definedName name="_______________________pes4" localSheetId="7">[1]DATOS!$L:$L</definedName>
    <definedName name="_______________________pes4" localSheetId="4">[1]DATOS!$L:$L</definedName>
    <definedName name="_______________________pes4" localSheetId="5">[1]DATOS!$L:$L</definedName>
    <definedName name="_______________________pes4" localSheetId="6">[1]DATOS!$L:$L</definedName>
    <definedName name="_______________________pes4">[1]DATOS!$L$1:$L$65536</definedName>
    <definedName name="_______________________pes5" localSheetId="1">[2]DATOS!$O$1:$O$65536</definedName>
    <definedName name="_______________________pes5" localSheetId="8">[1]DATOS!$O:$O</definedName>
    <definedName name="_______________________pes5" localSheetId="7">[1]DATOS!$O:$O</definedName>
    <definedName name="_______________________pes5" localSheetId="4">[1]DATOS!$O:$O</definedName>
    <definedName name="_______________________pes5" localSheetId="5">[1]DATOS!$O:$O</definedName>
    <definedName name="_______________________pes5" localSheetId="6">[1]DATOS!$O:$O</definedName>
    <definedName name="_______________________pes5">[1]DATOS!$O$1:$O$65536</definedName>
    <definedName name="_______________________pes6" localSheetId="1">[2]DATOS!$P$1:$P$65536</definedName>
    <definedName name="_______________________pes6" localSheetId="8">[1]DATOS!$P:$P</definedName>
    <definedName name="_______________________pes6" localSheetId="7">[1]DATOS!$P:$P</definedName>
    <definedName name="_______________________pes6" localSheetId="4">[1]DATOS!$P:$P</definedName>
    <definedName name="_______________________pes6" localSheetId="5">[1]DATOS!$P:$P</definedName>
    <definedName name="_______________________pes6" localSheetId="6">[1]DATOS!$P:$P</definedName>
    <definedName name="_______________________pes6">[1]DATOS!$P$1:$P$65536</definedName>
    <definedName name="_______________________pes7" localSheetId="1">[2]DATOS!$R$1:$R$65536</definedName>
    <definedName name="_______________________pes7" localSheetId="8">[1]DATOS!$R:$R</definedName>
    <definedName name="_______________________pes7" localSheetId="7">[1]DATOS!$R:$R</definedName>
    <definedName name="_______________________pes7" localSheetId="4">[1]DATOS!$R:$R</definedName>
    <definedName name="_______________________pes7" localSheetId="5">[1]DATOS!$R:$R</definedName>
    <definedName name="_______________________pes7" localSheetId="6">[1]DATOS!$R:$R</definedName>
    <definedName name="_______________________pes7">[1]DATOS!$R$1:$R$65536</definedName>
    <definedName name="_______________________pes8" localSheetId="1">[2]DATOS!$S$1:$S$65536</definedName>
    <definedName name="_______________________pes8" localSheetId="8">[1]DATOS!$S:$S</definedName>
    <definedName name="_______________________pes8" localSheetId="7">[1]DATOS!$S:$S</definedName>
    <definedName name="_______________________pes8" localSheetId="4">[1]DATOS!$S:$S</definedName>
    <definedName name="_______________________pes8" localSheetId="5">[1]DATOS!$S:$S</definedName>
    <definedName name="_______________________pes8" localSheetId="6">[1]DATOS!$S:$S</definedName>
    <definedName name="_______________________pes8">[1]DATOS!$S$1:$S$65536</definedName>
    <definedName name="_______________________pes9" localSheetId="1">[2]DATOS!$U$1:$U$65536</definedName>
    <definedName name="_______________________pes9" localSheetId="8">[1]DATOS!$U:$U</definedName>
    <definedName name="_______________________pes9" localSheetId="7">[1]DATOS!$U:$U</definedName>
    <definedName name="_______________________pes9" localSheetId="4">[1]DATOS!$U:$U</definedName>
    <definedName name="_______________________pes9" localSheetId="5">[1]DATOS!$U:$U</definedName>
    <definedName name="_______________________pes9" localSheetId="6">[1]DATOS!$U:$U</definedName>
    <definedName name="_______________________pes9">[1]DATOS!$U$1:$U$65536</definedName>
    <definedName name="______________________gol2" localSheetId="1">[2]DATOS!$I$1:$I$65536</definedName>
    <definedName name="______________________gol2" localSheetId="8">[1]DATOS!$I:$I</definedName>
    <definedName name="______________________gol2" localSheetId="7">[1]DATOS!$I:$I</definedName>
    <definedName name="______________________gol2" localSheetId="4">[1]DATOS!$I:$I</definedName>
    <definedName name="______________________gol2" localSheetId="5">[1]DATOS!$I:$I</definedName>
    <definedName name="______________________gol2" localSheetId="6">[1]DATOS!$I:$I</definedName>
    <definedName name="______________________gol2">[1]DATOS!$I$1:$I$65536</definedName>
    <definedName name="______________________gol3" localSheetId="1">[2]DATOS!$M$1:$M$65536</definedName>
    <definedName name="______________________gol3" localSheetId="8">[1]DATOS!$M:$M</definedName>
    <definedName name="______________________gol3" localSheetId="7">[1]DATOS!$M:$M</definedName>
    <definedName name="______________________gol3" localSheetId="4">[1]DATOS!$M:$M</definedName>
    <definedName name="______________________gol3" localSheetId="5">[1]DATOS!$M:$M</definedName>
    <definedName name="______________________gol3" localSheetId="6">[1]DATOS!$M:$M</definedName>
    <definedName name="______________________gol3">[1]DATOS!$M$1:$M$65536</definedName>
    <definedName name="______________________pes1" localSheetId="1">[2]DATOS!$G$1:$G$65536</definedName>
    <definedName name="______________________pes1" localSheetId="8">[1]DATOS!$G:$G</definedName>
    <definedName name="______________________pes1" localSheetId="7">[1]DATOS!$G:$G</definedName>
    <definedName name="______________________pes1" localSheetId="4">[1]DATOS!$G:$G</definedName>
    <definedName name="______________________pes1" localSheetId="5">[1]DATOS!$G:$G</definedName>
    <definedName name="______________________pes1" localSheetId="6">[1]DATOS!$G:$G</definedName>
    <definedName name="______________________pes1">[1]DATOS!$G$1:$G$65536</definedName>
    <definedName name="______________________pes10" localSheetId="1">[2]DATOS!$V$1:$V$65536</definedName>
    <definedName name="______________________pes10" localSheetId="8">[1]DATOS!$V:$V</definedName>
    <definedName name="______________________pes10" localSheetId="7">[1]DATOS!$V:$V</definedName>
    <definedName name="______________________pes10" localSheetId="4">[1]DATOS!$V:$V</definedName>
    <definedName name="______________________pes10" localSheetId="5">[1]DATOS!$V:$V</definedName>
    <definedName name="______________________pes10" localSheetId="6">[1]DATOS!$V:$V</definedName>
    <definedName name="______________________pes10">[1]DATOS!$V$1:$V$65536</definedName>
    <definedName name="______________________pes2" localSheetId="1">[2]DATOS!$H$1:$H$65536</definedName>
    <definedName name="______________________pes2" localSheetId="8">[1]DATOS!$H:$H</definedName>
    <definedName name="______________________pes2" localSheetId="7">[1]DATOS!$H:$H</definedName>
    <definedName name="______________________pes2" localSheetId="4">[1]DATOS!$H:$H</definedName>
    <definedName name="______________________pes2" localSheetId="5">[1]DATOS!$H:$H</definedName>
    <definedName name="______________________pes2" localSheetId="6">[1]DATOS!$H:$H</definedName>
    <definedName name="______________________pes2">[1]DATOS!$H$1:$H$65536</definedName>
    <definedName name="______________________pes3" localSheetId="1">[2]DATOS!$K$1:$K$65536</definedName>
    <definedName name="______________________pes3" localSheetId="8">[1]DATOS!$K:$K</definedName>
    <definedName name="______________________pes3" localSheetId="7">[1]DATOS!$K:$K</definedName>
    <definedName name="______________________pes3" localSheetId="4">[1]DATOS!$K:$K</definedName>
    <definedName name="______________________pes3" localSheetId="5">[1]DATOS!$K:$K</definedName>
    <definedName name="______________________pes3" localSheetId="6">[1]DATOS!$K:$K</definedName>
    <definedName name="______________________pes3">[1]DATOS!$K$1:$K$65536</definedName>
    <definedName name="______________________pes4" localSheetId="1">[2]DATOS!$L$1:$L$65536</definedName>
    <definedName name="______________________pes4" localSheetId="8">[1]DATOS!$L:$L</definedName>
    <definedName name="______________________pes4" localSheetId="7">[1]DATOS!$L:$L</definedName>
    <definedName name="______________________pes4" localSheetId="4">[1]DATOS!$L:$L</definedName>
    <definedName name="______________________pes4" localSheetId="5">[1]DATOS!$L:$L</definedName>
    <definedName name="______________________pes4" localSheetId="6">[1]DATOS!$L:$L</definedName>
    <definedName name="______________________pes4">[1]DATOS!$L$1:$L$65536</definedName>
    <definedName name="______________________pes5" localSheetId="1">[2]DATOS!$O$1:$O$65536</definedName>
    <definedName name="______________________pes5" localSheetId="8">[1]DATOS!$O:$O</definedName>
    <definedName name="______________________pes5" localSheetId="7">[1]DATOS!$O:$O</definedName>
    <definedName name="______________________pes5" localSheetId="4">[1]DATOS!$O:$O</definedName>
    <definedName name="______________________pes5" localSheetId="5">[1]DATOS!$O:$O</definedName>
    <definedName name="______________________pes5" localSheetId="6">[1]DATOS!$O:$O</definedName>
    <definedName name="______________________pes5">[1]DATOS!$O$1:$O$65536</definedName>
    <definedName name="______________________pes6" localSheetId="1">[2]DATOS!$P$1:$P$65536</definedName>
    <definedName name="______________________pes6" localSheetId="8">[1]DATOS!$P:$P</definedName>
    <definedName name="______________________pes6" localSheetId="7">[1]DATOS!$P:$P</definedName>
    <definedName name="______________________pes6" localSheetId="4">[1]DATOS!$P:$P</definedName>
    <definedName name="______________________pes6" localSheetId="5">[1]DATOS!$P:$P</definedName>
    <definedName name="______________________pes6" localSheetId="6">[1]DATOS!$P:$P</definedName>
    <definedName name="______________________pes6">[1]DATOS!$P$1:$P$65536</definedName>
    <definedName name="______________________pes7" localSheetId="1">[2]DATOS!$R$1:$R$65536</definedName>
    <definedName name="______________________pes7" localSheetId="8">[1]DATOS!$R:$R</definedName>
    <definedName name="______________________pes7" localSheetId="7">[1]DATOS!$R:$R</definedName>
    <definedName name="______________________pes7" localSheetId="4">[1]DATOS!$R:$R</definedName>
    <definedName name="______________________pes7" localSheetId="5">[1]DATOS!$R:$R</definedName>
    <definedName name="______________________pes7" localSheetId="6">[1]DATOS!$R:$R</definedName>
    <definedName name="______________________pes7">[1]DATOS!$R$1:$R$65536</definedName>
    <definedName name="______________________pes8" localSheetId="1">[2]DATOS!$S$1:$S$65536</definedName>
    <definedName name="______________________pes8" localSheetId="8">[1]DATOS!$S:$S</definedName>
    <definedName name="______________________pes8" localSheetId="7">[1]DATOS!$S:$S</definedName>
    <definedName name="______________________pes8" localSheetId="4">[1]DATOS!$S:$S</definedName>
    <definedName name="______________________pes8" localSheetId="5">[1]DATOS!$S:$S</definedName>
    <definedName name="______________________pes8" localSheetId="6">[1]DATOS!$S:$S</definedName>
    <definedName name="______________________pes8">[1]DATOS!$S$1:$S$65536</definedName>
    <definedName name="______________________pes9" localSheetId="1">[2]DATOS!$U$1:$U$65536</definedName>
    <definedName name="______________________pes9" localSheetId="8">[1]DATOS!$U:$U</definedName>
    <definedName name="______________________pes9" localSheetId="7">[1]DATOS!$U:$U</definedName>
    <definedName name="______________________pes9" localSheetId="4">[1]DATOS!$U:$U</definedName>
    <definedName name="______________________pes9" localSheetId="5">[1]DATOS!$U:$U</definedName>
    <definedName name="______________________pes9" localSheetId="6">[1]DATOS!$U:$U</definedName>
    <definedName name="______________________pes9">[1]DATOS!$U$1:$U$65536</definedName>
    <definedName name="_____________________gol2" localSheetId="1">[2]DATOS!$I$1:$I$65536</definedName>
    <definedName name="_____________________gol2" localSheetId="8">[1]DATOS!$I:$I</definedName>
    <definedName name="_____________________gol2" localSheetId="7">[1]DATOS!$I:$I</definedName>
    <definedName name="_____________________gol2" localSheetId="4">[1]DATOS!$I:$I</definedName>
    <definedName name="_____________________gol2" localSheetId="5">[1]DATOS!$I:$I</definedName>
    <definedName name="_____________________gol2" localSheetId="6">[1]DATOS!$I:$I</definedName>
    <definedName name="_____________________gol2">[1]DATOS!$I$1:$I$65536</definedName>
    <definedName name="_____________________gol3" localSheetId="1">[2]DATOS!$M$1:$M$65536</definedName>
    <definedName name="_____________________gol3" localSheetId="8">[1]DATOS!$M:$M</definedName>
    <definedName name="_____________________gol3" localSheetId="7">[1]DATOS!$M:$M</definedName>
    <definedName name="_____________________gol3" localSheetId="4">[1]DATOS!$M:$M</definedName>
    <definedName name="_____________________gol3" localSheetId="5">[1]DATOS!$M:$M</definedName>
    <definedName name="_____________________gol3" localSheetId="6">[1]DATOS!$M:$M</definedName>
    <definedName name="_____________________gol3">[1]DATOS!$M$1:$M$65536</definedName>
    <definedName name="_____________________pes1" localSheetId="1">[2]DATOS!$G$1:$G$65536</definedName>
    <definedName name="_____________________pes1" localSheetId="8">[1]DATOS!$G:$G</definedName>
    <definedName name="_____________________pes1" localSheetId="7">[1]DATOS!$G:$G</definedName>
    <definedName name="_____________________pes1" localSheetId="4">[1]DATOS!$G:$G</definedName>
    <definedName name="_____________________pes1" localSheetId="5">[1]DATOS!$G:$G</definedName>
    <definedName name="_____________________pes1" localSheetId="6">[1]DATOS!$G:$G</definedName>
    <definedName name="_____________________pes1">[1]DATOS!$G$1:$G$65536</definedName>
    <definedName name="_____________________pes10" localSheetId="1">[2]DATOS!$V$1:$V$65536</definedName>
    <definedName name="_____________________pes10" localSheetId="8">[1]DATOS!$V:$V</definedName>
    <definedName name="_____________________pes10" localSheetId="7">[1]DATOS!$V:$V</definedName>
    <definedName name="_____________________pes10" localSheetId="4">[1]DATOS!$V:$V</definedName>
    <definedName name="_____________________pes10" localSheetId="5">[1]DATOS!$V:$V</definedName>
    <definedName name="_____________________pes10" localSheetId="6">[1]DATOS!$V:$V</definedName>
    <definedName name="_____________________pes10">[1]DATOS!$V$1:$V$65536</definedName>
    <definedName name="_____________________pes2" localSheetId="1">[2]DATOS!$H$1:$H$65536</definedName>
    <definedName name="_____________________pes2" localSheetId="8">[1]DATOS!$H:$H</definedName>
    <definedName name="_____________________pes2" localSheetId="7">[1]DATOS!$H:$H</definedName>
    <definedName name="_____________________pes2" localSheetId="4">[1]DATOS!$H:$H</definedName>
    <definedName name="_____________________pes2" localSheetId="5">[1]DATOS!$H:$H</definedName>
    <definedName name="_____________________pes2" localSheetId="6">[1]DATOS!$H:$H</definedName>
    <definedName name="_____________________pes2">[1]DATOS!$H$1:$H$65536</definedName>
    <definedName name="_____________________pes3" localSheetId="1">[2]DATOS!$K$1:$K$65536</definedName>
    <definedName name="_____________________pes3" localSheetId="8">[1]DATOS!$K:$K</definedName>
    <definedName name="_____________________pes3" localSheetId="7">[1]DATOS!$K:$K</definedName>
    <definedName name="_____________________pes3" localSheetId="4">[1]DATOS!$K:$K</definedName>
    <definedName name="_____________________pes3" localSheetId="5">[1]DATOS!$K:$K</definedName>
    <definedName name="_____________________pes3" localSheetId="6">[1]DATOS!$K:$K</definedName>
    <definedName name="_____________________pes3">[1]DATOS!$K$1:$K$65536</definedName>
    <definedName name="_____________________pes4" localSheetId="1">[2]DATOS!$L$1:$L$65536</definedName>
    <definedName name="_____________________pes4" localSheetId="8">[1]DATOS!$L:$L</definedName>
    <definedName name="_____________________pes4" localSheetId="7">[1]DATOS!$L:$L</definedName>
    <definedName name="_____________________pes4" localSheetId="4">[1]DATOS!$L:$L</definedName>
    <definedName name="_____________________pes4" localSheetId="5">[1]DATOS!$L:$L</definedName>
    <definedName name="_____________________pes4" localSheetId="6">[1]DATOS!$L:$L</definedName>
    <definedName name="_____________________pes4">[1]DATOS!$L$1:$L$65536</definedName>
    <definedName name="_____________________pes5" localSheetId="1">[2]DATOS!$O$1:$O$65536</definedName>
    <definedName name="_____________________pes5" localSheetId="8">[1]DATOS!$O:$O</definedName>
    <definedName name="_____________________pes5" localSheetId="7">[1]DATOS!$O:$O</definedName>
    <definedName name="_____________________pes5" localSheetId="4">[1]DATOS!$O:$O</definedName>
    <definedName name="_____________________pes5" localSheetId="5">[1]DATOS!$O:$O</definedName>
    <definedName name="_____________________pes5" localSheetId="6">[1]DATOS!$O:$O</definedName>
    <definedName name="_____________________pes5">[1]DATOS!$O$1:$O$65536</definedName>
    <definedName name="_____________________pes6" localSheetId="1">[2]DATOS!$P$1:$P$65536</definedName>
    <definedName name="_____________________pes6" localSheetId="8">[1]DATOS!$P:$P</definedName>
    <definedName name="_____________________pes6" localSheetId="7">[1]DATOS!$P:$P</definedName>
    <definedName name="_____________________pes6" localSheetId="4">[1]DATOS!$P:$P</definedName>
    <definedName name="_____________________pes6" localSheetId="5">[1]DATOS!$P:$P</definedName>
    <definedName name="_____________________pes6" localSheetId="6">[1]DATOS!$P:$P</definedName>
    <definedName name="_____________________pes6">[1]DATOS!$P$1:$P$65536</definedName>
    <definedName name="_____________________pes7" localSheetId="1">[2]DATOS!$R$1:$R$65536</definedName>
    <definedName name="_____________________pes7" localSheetId="8">[1]DATOS!$R:$R</definedName>
    <definedName name="_____________________pes7" localSheetId="7">[1]DATOS!$R:$R</definedName>
    <definedName name="_____________________pes7" localSheetId="4">[1]DATOS!$R:$R</definedName>
    <definedName name="_____________________pes7" localSheetId="5">[1]DATOS!$R:$R</definedName>
    <definedName name="_____________________pes7" localSheetId="6">[1]DATOS!$R:$R</definedName>
    <definedName name="_____________________pes7">[1]DATOS!$R$1:$R$65536</definedName>
    <definedName name="_____________________pes8" localSheetId="1">[2]DATOS!$S$1:$S$65536</definedName>
    <definedName name="_____________________pes8" localSheetId="8">[1]DATOS!$S:$S</definedName>
    <definedName name="_____________________pes8" localSheetId="7">[1]DATOS!$S:$S</definedName>
    <definedName name="_____________________pes8" localSheetId="4">[1]DATOS!$S:$S</definedName>
    <definedName name="_____________________pes8" localSheetId="5">[1]DATOS!$S:$S</definedName>
    <definedName name="_____________________pes8" localSheetId="6">[1]DATOS!$S:$S</definedName>
    <definedName name="_____________________pes8">[1]DATOS!$S$1:$S$65536</definedName>
    <definedName name="_____________________pes9" localSheetId="1">[2]DATOS!$U$1:$U$65536</definedName>
    <definedName name="_____________________pes9" localSheetId="8">[1]DATOS!$U:$U</definedName>
    <definedName name="_____________________pes9" localSheetId="7">[1]DATOS!$U:$U</definedName>
    <definedName name="_____________________pes9" localSheetId="4">[1]DATOS!$U:$U</definedName>
    <definedName name="_____________________pes9" localSheetId="5">[1]DATOS!$U:$U</definedName>
    <definedName name="_____________________pes9" localSheetId="6">[1]DATOS!$U:$U</definedName>
    <definedName name="_____________________pes9">[1]DATOS!$U$1:$U$65536</definedName>
    <definedName name="____________________gol2" localSheetId="1">[2]DATOS!$I$1:$I$65536</definedName>
    <definedName name="____________________gol2" localSheetId="8">[1]DATOS!$I:$I</definedName>
    <definedName name="____________________gol2" localSheetId="7">[1]DATOS!$I:$I</definedName>
    <definedName name="____________________gol2" localSheetId="4">[1]DATOS!$I:$I</definedName>
    <definedName name="____________________gol2" localSheetId="5">[1]DATOS!$I:$I</definedName>
    <definedName name="____________________gol2" localSheetId="6">[1]DATOS!$I:$I</definedName>
    <definedName name="____________________gol2">[1]DATOS!$I$1:$I$65536</definedName>
    <definedName name="____________________gol3" localSheetId="1">[2]DATOS!$M$1:$M$65536</definedName>
    <definedName name="____________________gol3" localSheetId="8">[1]DATOS!$M:$M</definedName>
    <definedName name="____________________gol3" localSheetId="7">[1]DATOS!$M:$M</definedName>
    <definedName name="____________________gol3" localSheetId="4">[1]DATOS!$M:$M</definedName>
    <definedName name="____________________gol3" localSheetId="5">[1]DATOS!$M:$M</definedName>
    <definedName name="____________________gol3" localSheetId="6">[1]DATOS!$M:$M</definedName>
    <definedName name="____________________gol3">[1]DATOS!$M$1:$M$65536</definedName>
    <definedName name="____________________pes1" localSheetId="1">[2]DATOS!$G$1:$G$65536</definedName>
    <definedName name="____________________pes1" localSheetId="8">[1]DATOS!$G:$G</definedName>
    <definedName name="____________________pes1" localSheetId="7">[1]DATOS!$G:$G</definedName>
    <definedName name="____________________pes1" localSheetId="4">[1]DATOS!$G:$G</definedName>
    <definedName name="____________________pes1" localSheetId="5">[1]DATOS!$G:$G</definedName>
    <definedName name="____________________pes1" localSheetId="6">[1]DATOS!$G:$G</definedName>
    <definedName name="____________________pes1">[1]DATOS!$G$1:$G$65536</definedName>
    <definedName name="____________________pes10" localSheetId="1">[2]DATOS!$V$1:$V$65536</definedName>
    <definedName name="____________________pes10" localSheetId="8">[1]DATOS!$V:$V</definedName>
    <definedName name="____________________pes10" localSheetId="7">[1]DATOS!$V:$V</definedName>
    <definedName name="____________________pes10" localSheetId="4">[1]DATOS!$V:$V</definedName>
    <definedName name="____________________pes10" localSheetId="5">[1]DATOS!$V:$V</definedName>
    <definedName name="____________________pes10" localSheetId="6">[1]DATOS!$V:$V</definedName>
    <definedName name="____________________pes10">[1]DATOS!$V$1:$V$65536</definedName>
    <definedName name="____________________pes2" localSheetId="1">[2]DATOS!$H$1:$H$65536</definedName>
    <definedName name="____________________pes2" localSheetId="8">[1]DATOS!$H:$H</definedName>
    <definedName name="____________________pes2" localSheetId="7">[1]DATOS!$H:$H</definedName>
    <definedName name="____________________pes2" localSheetId="4">[1]DATOS!$H:$H</definedName>
    <definedName name="____________________pes2" localSheetId="5">[1]DATOS!$H:$H</definedName>
    <definedName name="____________________pes2" localSheetId="6">[1]DATOS!$H:$H</definedName>
    <definedName name="____________________pes2">[1]DATOS!$H$1:$H$65536</definedName>
    <definedName name="____________________pes3" localSheetId="1">[2]DATOS!$K$1:$K$65536</definedName>
    <definedName name="____________________pes3" localSheetId="8">[1]DATOS!$K:$K</definedName>
    <definedName name="____________________pes3" localSheetId="7">[1]DATOS!$K:$K</definedName>
    <definedName name="____________________pes3" localSheetId="4">[1]DATOS!$K:$K</definedName>
    <definedName name="____________________pes3" localSheetId="5">[1]DATOS!$K:$K</definedName>
    <definedName name="____________________pes3" localSheetId="6">[1]DATOS!$K:$K</definedName>
    <definedName name="____________________pes3">[1]DATOS!$K$1:$K$65536</definedName>
    <definedName name="____________________pes4" localSheetId="1">[2]DATOS!$L$1:$L$65536</definedName>
    <definedName name="____________________pes4" localSheetId="8">[1]DATOS!$L:$L</definedName>
    <definedName name="____________________pes4" localSheetId="7">[1]DATOS!$L:$L</definedName>
    <definedName name="____________________pes4" localSheetId="4">[1]DATOS!$L:$L</definedName>
    <definedName name="____________________pes4" localSheetId="5">[1]DATOS!$L:$L</definedName>
    <definedName name="____________________pes4" localSheetId="6">[1]DATOS!$L:$L</definedName>
    <definedName name="____________________pes4">[1]DATOS!$L$1:$L$65536</definedName>
    <definedName name="____________________pes5" localSheetId="1">[2]DATOS!$O$1:$O$65536</definedName>
    <definedName name="____________________pes5" localSheetId="8">[1]DATOS!$O:$O</definedName>
    <definedName name="____________________pes5" localSheetId="7">[1]DATOS!$O:$O</definedName>
    <definedName name="____________________pes5" localSheetId="4">[1]DATOS!$O:$O</definedName>
    <definedName name="____________________pes5" localSheetId="5">[1]DATOS!$O:$O</definedName>
    <definedName name="____________________pes5" localSheetId="6">[1]DATOS!$O:$O</definedName>
    <definedName name="____________________pes5">[1]DATOS!$O$1:$O$65536</definedName>
    <definedName name="____________________pes6" localSheetId="1">[2]DATOS!$P$1:$P$65536</definedName>
    <definedName name="____________________pes6" localSheetId="8">[1]DATOS!$P:$P</definedName>
    <definedName name="____________________pes6" localSheetId="7">[1]DATOS!$P:$P</definedName>
    <definedName name="____________________pes6" localSheetId="4">[1]DATOS!$P:$P</definedName>
    <definedName name="____________________pes6" localSheetId="5">[1]DATOS!$P:$P</definedName>
    <definedName name="____________________pes6" localSheetId="6">[1]DATOS!$P:$P</definedName>
    <definedName name="____________________pes6">[1]DATOS!$P$1:$P$65536</definedName>
    <definedName name="____________________pes7" localSheetId="1">[2]DATOS!$R$1:$R$65536</definedName>
    <definedName name="____________________pes7" localSheetId="8">[1]DATOS!$R:$R</definedName>
    <definedName name="____________________pes7" localSheetId="7">[1]DATOS!$R:$R</definedName>
    <definedName name="____________________pes7" localSheetId="4">[1]DATOS!$R:$R</definedName>
    <definedName name="____________________pes7" localSheetId="5">[1]DATOS!$R:$R</definedName>
    <definedName name="____________________pes7" localSheetId="6">[1]DATOS!$R:$R</definedName>
    <definedName name="____________________pes7">[1]DATOS!$R$1:$R$65536</definedName>
    <definedName name="____________________pes8" localSheetId="1">[2]DATOS!$S$1:$S$65536</definedName>
    <definedName name="____________________pes8" localSheetId="8">[1]DATOS!$S:$S</definedName>
    <definedName name="____________________pes8" localSheetId="7">[1]DATOS!$S:$S</definedName>
    <definedName name="____________________pes8" localSheetId="4">[1]DATOS!$S:$S</definedName>
    <definedName name="____________________pes8" localSheetId="5">[1]DATOS!$S:$S</definedName>
    <definedName name="____________________pes8" localSheetId="6">[1]DATOS!$S:$S</definedName>
    <definedName name="____________________pes8">[1]DATOS!$S$1:$S$65536</definedName>
    <definedName name="____________________pes9" localSheetId="1">[2]DATOS!$U$1:$U$65536</definedName>
    <definedName name="____________________pes9" localSheetId="8">[1]DATOS!$U:$U</definedName>
    <definedName name="____________________pes9" localSheetId="7">[1]DATOS!$U:$U</definedName>
    <definedName name="____________________pes9" localSheetId="4">[1]DATOS!$U:$U</definedName>
    <definedName name="____________________pes9" localSheetId="5">[1]DATOS!$U:$U</definedName>
    <definedName name="____________________pes9" localSheetId="6">[1]DATOS!$U:$U</definedName>
    <definedName name="____________________pes9">[1]DATOS!$U$1:$U$65536</definedName>
    <definedName name="___________________gol2" localSheetId="1">[2]DATOS!$I$1:$I$65536</definedName>
    <definedName name="___________________gol2" localSheetId="8">[1]DATOS!$I:$I</definedName>
    <definedName name="___________________gol2" localSheetId="7">[1]DATOS!$I:$I</definedName>
    <definedName name="___________________gol2" localSheetId="4">[1]DATOS!$I:$I</definedName>
    <definedName name="___________________gol2" localSheetId="5">[1]DATOS!$I:$I</definedName>
    <definedName name="___________________gol2" localSheetId="6">[1]DATOS!$I:$I</definedName>
    <definedName name="___________________gol2">[1]DATOS!$I$1:$I$65536</definedName>
    <definedName name="___________________gol3" localSheetId="1">[2]DATOS!$M$1:$M$65536</definedName>
    <definedName name="___________________gol3" localSheetId="8">[1]DATOS!$M:$M</definedName>
    <definedName name="___________________gol3" localSheetId="7">[1]DATOS!$M:$M</definedName>
    <definedName name="___________________gol3" localSheetId="4">[1]DATOS!$M:$M</definedName>
    <definedName name="___________________gol3" localSheetId="5">[1]DATOS!$M:$M</definedName>
    <definedName name="___________________gol3" localSheetId="6">[1]DATOS!$M:$M</definedName>
    <definedName name="___________________gol3">[1]DATOS!$M$1:$M$65536</definedName>
    <definedName name="___________________pes1" localSheetId="1">[2]DATOS!$G$1:$G$65536</definedName>
    <definedName name="___________________pes1" localSheetId="8">[1]DATOS!$G:$G</definedName>
    <definedName name="___________________pes1" localSheetId="7">[1]DATOS!$G:$G</definedName>
    <definedName name="___________________pes1" localSheetId="4">[1]DATOS!$G:$G</definedName>
    <definedName name="___________________pes1" localSheetId="5">[1]DATOS!$G:$G</definedName>
    <definedName name="___________________pes1" localSheetId="6">[1]DATOS!$G:$G</definedName>
    <definedName name="___________________pes1">[1]DATOS!$G$1:$G$65536</definedName>
    <definedName name="___________________pes10" localSheetId="1">[2]DATOS!$V$1:$V$65536</definedName>
    <definedName name="___________________pes10" localSheetId="8">[1]DATOS!$V:$V</definedName>
    <definedName name="___________________pes10" localSheetId="7">[1]DATOS!$V:$V</definedName>
    <definedName name="___________________pes10" localSheetId="4">[1]DATOS!$V:$V</definedName>
    <definedName name="___________________pes10" localSheetId="5">[1]DATOS!$V:$V</definedName>
    <definedName name="___________________pes10" localSheetId="6">[1]DATOS!$V:$V</definedName>
    <definedName name="___________________pes10">[1]DATOS!$V$1:$V$65536</definedName>
    <definedName name="___________________pes2" localSheetId="1">[2]DATOS!$H$1:$H$65536</definedName>
    <definedName name="___________________pes2" localSheetId="8">[1]DATOS!$H:$H</definedName>
    <definedName name="___________________pes2" localSheetId="7">[1]DATOS!$H:$H</definedName>
    <definedName name="___________________pes2" localSheetId="4">[1]DATOS!$H:$H</definedName>
    <definedName name="___________________pes2" localSheetId="5">[1]DATOS!$H:$H</definedName>
    <definedName name="___________________pes2" localSheetId="6">[1]DATOS!$H:$H</definedName>
    <definedName name="___________________pes2">[1]DATOS!$H$1:$H$65536</definedName>
    <definedName name="___________________pes3" localSheetId="1">[2]DATOS!$K$1:$K$65536</definedName>
    <definedName name="___________________pes3" localSheetId="8">[1]DATOS!$K:$K</definedName>
    <definedName name="___________________pes3" localSheetId="7">[1]DATOS!$K:$K</definedName>
    <definedName name="___________________pes3" localSheetId="4">[1]DATOS!$K:$K</definedName>
    <definedName name="___________________pes3" localSheetId="5">[1]DATOS!$K:$K</definedName>
    <definedName name="___________________pes3" localSheetId="6">[1]DATOS!$K:$K</definedName>
    <definedName name="___________________pes3">[1]DATOS!$K$1:$K$65536</definedName>
    <definedName name="___________________pes4" localSheetId="1">[2]DATOS!$L$1:$L$65536</definedName>
    <definedName name="___________________pes4" localSheetId="8">[1]DATOS!$L:$L</definedName>
    <definedName name="___________________pes4" localSheetId="7">[1]DATOS!$L:$L</definedName>
    <definedName name="___________________pes4" localSheetId="4">[1]DATOS!$L:$L</definedName>
    <definedName name="___________________pes4" localSheetId="5">[1]DATOS!$L:$L</definedName>
    <definedName name="___________________pes4" localSheetId="6">[1]DATOS!$L:$L</definedName>
    <definedName name="___________________pes4">[1]DATOS!$L$1:$L$65536</definedName>
    <definedName name="___________________pes5" localSheetId="1">[2]DATOS!$O$1:$O$65536</definedName>
    <definedName name="___________________pes5" localSheetId="8">[1]DATOS!$O:$O</definedName>
    <definedName name="___________________pes5" localSheetId="7">[1]DATOS!$O:$O</definedName>
    <definedName name="___________________pes5" localSheetId="4">[1]DATOS!$O:$O</definedName>
    <definedName name="___________________pes5" localSheetId="5">[1]DATOS!$O:$O</definedName>
    <definedName name="___________________pes5" localSheetId="6">[1]DATOS!$O:$O</definedName>
    <definedName name="___________________pes5">[1]DATOS!$O$1:$O$65536</definedName>
    <definedName name="___________________pes6" localSheetId="1">[2]DATOS!$P$1:$P$65536</definedName>
    <definedName name="___________________pes6" localSheetId="8">[1]DATOS!$P:$P</definedName>
    <definedName name="___________________pes6" localSheetId="7">[1]DATOS!$P:$P</definedName>
    <definedName name="___________________pes6" localSheetId="4">[1]DATOS!$P:$P</definedName>
    <definedName name="___________________pes6" localSheetId="5">[1]DATOS!$P:$P</definedName>
    <definedName name="___________________pes6" localSheetId="6">[1]DATOS!$P:$P</definedName>
    <definedName name="___________________pes6">[1]DATOS!$P$1:$P$65536</definedName>
    <definedName name="___________________pes7" localSheetId="1">[2]DATOS!$R$1:$R$65536</definedName>
    <definedName name="___________________pes7" localSheetId="8">[1]DATOS!$R:$R</definedName>
    <definedName name="___________________pes7" localSheetId="7">[1]DATOS!$R:$R</definedName>
    <definedName name="___________________pes7" localSheetId="4">[1]DATOS!$R:$R</definedName>
    <definedName name="___________________pes7" localSheetId="5">[1]DATOS!$R:$R</definedName>
    <definedName name="___________________pes7" localSheetId="6">[1]DATOS!$R:$R</definedName>
    <definedName name="___________________pes7">[1]DATOS!$R$1:$R$65536</definedName>
    <definedName name="___________________pes8" localSheetId="1">[2]DATOS!$S$1:$S$65536</definedName>
    <definedName name="___________________pes8" localSheetId="8">[1]DATOS!$S:$S</definedName>
    <definedName name="___________________pes8" localSheetId="7">[1]DATOS!$S:$S</definedName>
    <definedName name="___________________pes8" localSheetId="4">[1]DATOS!$S:$S</definedName>
    <definedName name="___________________pes8" localSheetId="5">[1]DATOS!$S:$S</definedName>
    <definedName name="___________________pes8" localSheetId="6">[1]DATOS!$S:$S</definedName>
    <definedName name="___________________pes8">[1]DATOS!$S$1:$S$65536</definedName>
    <definedName name="___________________pes9" localSheetId="1">[2]DATOS!$U$1:$U$65536</definedName>
    <definedName name="___________________pes9" localSheetId="8">[1]DATOS!$U:$U</definedName>
    <definedName name="___________________pes9" localSheetId="7">[1]DATOS!$U:$U</definedName>
    <definedName name="___________________pes9" localSheetId="4">[1]DATOS!$U:$U</definedName>
    <definedName name="___________________pes9" localSheetId="5">[1]DATOS!$U:$U</definedName>
    <definedName name="___________________pes9" localSheetId="6">[1]DATOS!$U:$U</definedName>
    <definedName name="___________________pes9">[1]DATOS!$U$1:$U$65536</definedName>
    <definedName name="__________________gol2" localSheetId="1">[2]DATOS!$I$1:$I$65536</definedName>
    <definedName name="__________________gol2">[1]DATOS!$I$1:$I$65536</definedName>
    <definedName name="__________________gol3" localSheetId="1">[2]DATOS!$M$1:$M$65536</definedName>
    <definedName name="__________________gol3">[1]DATOS!$M$1:$M$65536</definedName>
    <definedName name="__________________pes1" localSheetId="1">[2]DATOS!$G$1:$G$65536</definedName>
    <definedName name="__________________pes1">[1]DATOS!$G$1:$G$65536</definedName>
    <definedName name="__________________pes10" localSheetId="1">[2]DATOS!$V$1:$V$65536</definedName>
    <definedName name="__________________pes10">[1]DATOS!$V$1:$V$65536</definedName>
    <definedName name="__________________pes2" localSheetId="1">[2]DATOS!$H$1:$H$65536</definedName>
    <definedName name="__________________pes2">[1]DATOS!$H$1:$H$65536</definedName>
    <definedName name="__________________pes3" localSheetId="1">[2]DATOS!$K$1:$K$65536</definedName>
    <definedName name="__________________pes3">[1]DATOS!$K$1:$K$65536</definedName>
    <definedName name="__________________pes4" localSheetId="1">[2]DATOS!$L$1:$L$65536</definedName>
    <definedName name="__________________pes4">[1]DATOS!$L$1:$L$65536</definedName>
    <definedName name="__________________pes5" localSheetId="1">[2]DATOS!$O$1:$O$65536</definedName>
    <definedName name="__________________pes5">[1]DATOS!$O$1:$O$65536</definedName>
    <definedName name="__________________pes6" localSheetId="1">[2]DATOS!$P$1:$P$65536</definedName>
    <definedName name="__________________pes6">[1]DATOS!$P$1:$P$65536</definedName>
    <definedName name="__________________pes7" localSheetId="1">[2]DATOS!$R$1:$R$65536</definedName>
    <definedName name="__________________pes7">[1]DATOS!$R$1:$R$65536</definedName>
    <definedName name="__________________pes8" localSheetId="1">[2]DATOS!$S$1:$S$65536</definedName>
    <definedName name="__________________pes8">[1]DATOS!$S$1:$S$65536</definedName>
    <definedName name="__________________pes9" localSheetId="1">[2]DATOS!$U$1:$U$65536</definedName>
    <definedName name="__________________pes9">[1]DATOS!$U$1:$U$65536</definedName>
    <definedName name="_________________gol2" localSheetId="1">[2]DATOS!$I$1:$I$65536</definedName>
    <definedName name="_________________gol2">[1]DATOS!$I$1:$I$65536</definedName>
    <definedName name="_________________gol3" localSheetId="1">[2]DATOS!$M$1:$M$65536</definedName>
    <definedName name="_________________gol3">[1]DATOS!$M$1:$M$65536</definedName>
    <definedName name="_________________pes1" localSheetId="1">[2]DATOS!$G$1:$G$65536</definedName>
    <definedName name="_________________pes1">[1]DATOS!$G$1:$G$65536</definedName>
    <definedName name="_________________pes10" localSheetId="1">[2]DATOS!$V$1:$V$65536</definedName>
    <definedName name="_________________pes10">[1]DATOS!$V$1:$V$65536</definedName>
    <definedName name="_________________pes2" localSheetId="1">[2]DATOS!$H$1:$H$65536</definedName>
    <definedName name="_________________pes2">[1]DATOS!$H$1:$H$65536</definedName>
    <definedName name="_________________pes3" localSheetId="1">[2]DATOS!$K$1:$K$65536</definedName>
    <definedName name="_________________pes3">[1]DATOS!$K$1:$K$65536</definedName>
    <definedName name="_________________pes4" localSheetId="1">[2]DATOS!$L$1:$L$65536</definedName>
    <definedName name="_________________pes4">[1]DATOS!$L$1:$L$65536</definedName>
    <definedName name="_________________pes5" localSheetId="1">[2]DATOS!$O$1:$O$65536</definedName>
    <definedName name="_________________pes5">[1]DATOS!$O$1:$O$65536</definedName>
    <definedName name="_________________pes6" localSheetId="1">[2]DATOS!$P$1:$P$65536</definedName>
    <definedName name="_________________pes6">[1]DATOS!$P$1:$P$65536</definedName>
    <definedName name="_________________pes7" localSheetId="1">[2]DATOS!$R$1:$R$65536</definedName>
    <definedName name="_________________pes7">[1]DATOS!$R$1:$R$65536</definedName>
    <definedName name="_________________pes8" localSheetId="1">[2]DATOS!$S$1:$S$65536</definedName>
    <definedName name="_________________pes8">[1]DATOS!$S$1:$S$65536</definedName>
    <definedName name="_________________pes9" localSheetId="1">[2]DATOS!$U$1:$U$65536</definedName>
    <definedName name="_________________pes9">[1]DATOS!$U$1:$U$65536</definedName>
    <definedName name="________________gol2" localSheetId="1">[2]DATOS!$I$1:$I$65536</definedName>
    <definedName name="________________gol2">[1]DATOS!$I$1:$I$65536</definedName>
    <definedName name="________________gol3" localSheetId="1">[2]DATOS!$M$1:$M$65536</definedName>
    <definedName name="________________gol3">[1]DATOS!$M$1:$M$65536</definedName>
    <definedName name="________________pes1" localSheetId="1">[2]DATOS!$G$1:$G$65536</definedName>
    <definedName name="________________pes1">[1]DATOS!$G$1:$G$65536</definedName>
    <definedName name="________________pes10" localSheetId="1">[2]DATOS!$V$1:$V$65536</definedName>
    <definedName name="________________pes10">[1]DATOS!$V$1:$V$65536</definedName>
    <definedName name="________________pes2" localSheetId="1">[2]DATOS!$H$1:$H$65536</definedName>
    <definedName name="________________pes2">[1]DATOS!$H$1:$H$65536</definedName>
    <definedName name="________________pes3" localSheetId="1">[2]DATOS!$K$1:$K$65536</definedName>
    <definedName name="________________pes3">[1]DATOS!$K$1:$K$65536</definedName>
    <definedName name="________________pes4" localSheetId="1">[2]DATOS!$L$1:$L$65536</definedName>
    <definedName name="________________pes4">[1]DATOS!$L$1:$L$65536</definedName>
    <definedName name="________________pes5" localSheetId="1">[2]DATOS!$O$1:$O$65536</definedName>
    <definedName name="________________pes5">[1]DATOS!$O$1:$O$65536</definedName>
    <definedName name="________________pes6" localSheetId="1">[2]DATOS!$P$1:$P$65536</definedName>
    <definedName name="________________pes6">[1]DATOS!$P$1:$P$65536</definedName>
    <definedName name="________________pes7" localSheetId="1">[2]DATOS!$R$1:$R$65536</definedName>
    <definedName name="________________pes7">[1]DATOS!$R$1:$R$65536</definedName>
    <definedName name="________________pes8" localSheetId="1">[2]DATOS!$S$1:$S$65536</definedName>
    <definedName name="________________pes8">[1]DATOS!$S$1:$S$65536</definedName>
    <definedName name="________________pes9" localSheetId="1">[2]DATOS!$U$1:$U$65536</definedName>
    <definedName name="________________pes9">[1]DATOS!$U$1:$U$65536</definedName>
    <definedName name="_______________gol2" localSheetId="1">[2]DATOS!$I$1:$I$65536</definedName>
    <definedName name="_______________gol2">[1]DATOS!$I$1:$I$65536</definedName>
    <definedName name="_______________gol3" localSheetId="1">[2]DATOS!$M$1:$M$65536</definedName>
    <definedName name="_______________gol3">[1]DATOS!$M$1:$M$65536</definedName>
    <definedName name="_______________pes1" localSheetId="1">[2]DATOS!$G$1:$G$65536</definedName>
    <definedName name="_______________pes1">[1]DATOS!$G$1:$G$65536</definedName>
    <definedName name="_______________pes10" localSheetId="1">[2]DATOS!$V$1:$V$65536</definedName>
    <definedName name="_______________pes10">[1]DATOS!$V$1:$V$65536</definedName>
    <definedName name="_______________pes2" localSheetId="1">[2]DATOS!$H$1:$H$65536</definedName>
    <definedName name="_______________pes2">[1]DATOS!$H$1:$H$65536</definedName>
    <definedName name="_______________pes3" localSheetId="1">[2]DATOS!$K$1:$K$65536</definedName>
    <definedName name="_______________pes3">[1]DATOS!$K$1:$K$65536</definedName>
    <definedName name="_______________pes4" localSheetId="1">[2]DATOS!$L$1:$L$65536</definedName>
    <definedName name="_______________pes4">[1]DATOS!$L$1:$L$65536</definedName>
    <definedName name="_______________pes5" localSheetId="1">[2]DATOS!$O$1:$O$65536</definedName>
    <definedName name="_______________pes5">[1]DATOS!$O$1:$O$65536</definedName>
    <definedName name="_______________pes6" localSheetId="1">[2]DATOS!$P$1:$P$65536</definedName>
    <definedName name="_______________pes6">[1]DATOS!$P$1:$P$65536</definedName>
    <definedName name="_______________pes7" localSheetId="1">[2]DATOS!$R$1:$R$65536</definedName>
    <definedName name="_______________pes7">[1]DATOS!$R$1:$R$65536</definedName>
    <definedName name="_______________pes8" localSheetId="1">[2]DATOS!$S$1:$S$65536</definedName>
    <definedName name="_______________pes8">[1]DATOS!$S$1:$S$65536</definedName>
    <definedName name="_______________pes9" localSheetId="1">[2]DATOS!$U$1:$U$65536</definedName>
    <definedName name="_______________pes9">[1]DATOS!$U$1:$U$65536</definedName>
    <definedName name="______________gol2" localSheetId="1">[2]DATOS!$I$1:$I$65536</definedName>
    <definedName name="______________gol2">[1]DATOS!$I$1:$I$65536</definedName>
    <definedName name="______________gol3" localSheetId="1">[2]DATOS!$M$1:$M$65536</definedName>
    <definedName name="______________gol3">[1]DATOS!$M$1:$M$65536</definedName>
    <definedName name="______________pes1" localSheetId="1">[2]DATOS!$G$1:$G$65536</definedName>
    <definedName name="______________pes1">[1]DATOS!$G$1:$G$65536</definedName>
    <definedName name="______________pes10" localSheetId="1">[2]DATOS!$V$1:$V$65536</definedName>
    <definedName name="______________pes10">[1]DATOS!$V$1:$V$65536</definedName>
    <definedName name="______________pes2" localSheetId="1">[2]DATOS!$H$1:$H$65536</definedName>
    <definedName name="______________pes2">[1]DATOS!$H$1:$H$65536</definedName>
    <definedName name="______________pes3" localSheetId="1">[2]DATOS!$K$1:$K$65536</definedName>
    <definedName name="______________pes3">[1]DATOS!$K$1:$K$65536</definedName>
    <definedName name="______________pes4" localSheetId="1">[2]DATOS!$L$1:$L$65536</definedName>
    <definedName name="______________pes4">[1]DATOS!$L$1:$L$65536</definedName>
    <definedName name="______________pes5" localSheetId="1">[2]DATOS!$O$1:$O$65536</definedName>
    <definedName name="______________pes5">[1]DATOS!$O$1:$O$65536</definedName>
    <definedName name="______________pes6" localSheetId="1">[2]DATOS!$P$1:$P$65536</definedName>
    <definedName name="______________pes6">[1]DATOS!$P$1:$P$65536</definedName>
    <definedName name="______________pes7" localSheetId="1">[2]DATOS!$R$1:$R$65536</definedName>
    <definedName name="______________pes7">[1]DATOS!$R$1:$R$65536</definedName>
    <definedName name="______________pes8" localSheetId="1">[2]DATOS!$S$1:$S$65536</definedName>
    <definedName name="______________pes8">[1]DATOS!$S$1:$S$65536</definedName>
    <definedName name="______________pes9" localSheetId="1">[2]DATOS!$U$1:$U$65536</definedName>
    <definedName name="______________pes9">[1]DATOS!$U$1:$U$65536</definedName>
    <definedName name="_____________gol2" localSheetId="1">[2]DATOS!$I$1:$I$65536</definedName>
    <definedName name="_____________gol2">[1]DATOS!$I$1:$I$65536</definedName>
    <definedName name="_____________gol3" localSheetId="1">[2]DATOS!$M$1:$M$65536</definedName>
    <definedName name="_____________gol3">[1]DATOS!$M$1:$M$65536</definedName>
    <definedName name="_____________pes1" localSheetId="1">[2]DATOS!$G$1:$G$65536</definedName>
    <definedName name="_____________pes1">[1]DATOS!$G$1:$G$65536</definedName>
    <definedName name="_____________pes10" localSheetId="1">[2]DATOS!$V$1:$V$65536</definedName>
    <definedName name="_____________pes10">[1]DATOS!$V$1:$V$65536</definedName>
    <definedName name="_____________pes2" localSheetId="1">[2]DATOS!$H$1:$H$65536</definedName>
    <definedName name="_____________pes2">[1]DATOS!$H$1:$H$65536</definedName>
    <definedName name="_____________pes3" localSheetId="1">[2]DATOS!$K$1:$K$65536</definedName>
    <definedName name="_____________pes3">[1]DATOS!$K$1:$K$65536</definedName>
    <definedName name="_____________pes4" localSheetId="1">[2]DATOS!$L$1:$L$65536</definedName>
    <definedName name="_____________pes4">[1]DATOS!$L$1:$L$65536</definedName>
    <definedName name="_____________pes5" localSheetId="1">[2]DATOS!$O$1:$O$65536</definedName>
    <definedName name="_____________pes5">[1]DATOS!$O$1:$O$65536</definedName>
    <definedName name="_____________pes6" localSheetId="1">[2]DATOS!$P$1:$P$65536</definedName>
    <definedName name="_____________pes6">[1]DATOS!$P$1:$P$65536</definedName>
    <definedName name="_____________pes7" localSheetId="1">[2]DATOS!$R$1:$R$65536</definedName>
    <definedName name="_____________pes7">[1]DATOS!$R$1:$R$65536</definedName>
    <definedName name="_____________pes8" localSheetId="1">[2]DATOS!$S$1:$S$65536</definedName>
    <definedName name="_____________pes8">[1]DATOS!$S$1:$S$65536</definedName>
    <definedName name="_____________pes9" localSheetId="1">[2]DATOS!$U$1:$U$65536</definedName>
    <definedName name="_____________pes9">[1]DATOS!$U$1:$U$65536</definedName>
    <definedName name="____________gol2" localSheetId="1">[2]DATOS!$I$1:$I$65536</definedName>
    <definedName name="____________gol2">[1]DATOS!$I$1:$I$65536</definedName>
    <definedName name="____________gol3" localSheetId="1">[2]DATOS!$M$1:$M$65536</definedName>
    <definedName name="____________gol3">[1]DATOS!$M$1:$M$65536</definedName>
    <definedName name="____________pes1" localSheetId="1">[2]DATOS!$G$1:$G$65536</definedName>
    <definedName name="____________pes1">[1]DATOS!$G$1:$G$65536</definedName>
    <definedName name="____________pes10" localSheetId="1">[2]DATOS!$V$1:$V$65536</definedName>
    <definedName name="____________pes10">[1]DATOS!$V$1:$V$65536</definedName>
    <definedName name="____________pes2" localSheetId="1">[2]DATOS!$H$1:$H$65536</definedName>
    <definedName name="____________pes2">[1]DATOS!$H$1:$H$65536</definedName>
    <definedName name="____________pes3" localSheetId="1">[2]DATOS!$K$1:$K$65536</definedName>
    <definedName name="____________pes3">[1]DATOS!$K$1:$K$65536</definedName>
    <definedName name="____________pes4" localSheetId="1">[2]DATOS!$L$1:$L$65536</definedName>
    <definedName name="____________pes4">[1]DATOS!$L$1:$L$65536</definedName>
    <definedName name="____________pes5" localSheetId="1">[2]DATOS!$O$1:$O$65536</definedName>
    <definedName name="____________pes5">[1]DATOS!$O$1:$O$65536</definedName>
    <definedName name="____________pes6" localSheetId="1">[2]DATOS!$P$1:$P$65536</definedName>
    <definedName name="____________pes6">[1]DATOS!$P$1:$P$65536</definedName>
    <definedName name="____________pes7" localSheetId="1">[2]DATOS!$R$1:$R$65536</definedName>
    <definedName name="____________pes7">[1]DATOS!$R$1:$R$65536</definedName>
    <definedName name="____________pes8" localSheetId="1">[2]DATOS!$S$1:$S$65536</definedName>
    <definedName name="____________pes8">[1]DATOS!$S$1:$S$65536</definedName>
    <definedName name="____________pes9" localSheetId="1">[2]DATOS!$U$1:$U$65536</definedName>
    <definedName name="____________pes9">[1]DATOS!$U$1:$U$65536</definedName>
    <definedName name="___________gol2" localSheetId="1">[2]DATOS!$I$1:$I$65536</definedName>
    <definedName name="___________gol2">[1]DATOS!$I$1:$I$65536</definedName>
    <definedName name="___________gol3" localSheetId="1">[2]DATOS!$M$1:$M$65536</definedName>
    <definedName name="___________gol3">[1]DATOS!$M$1:$M$65536</definedName>
    <definedName name="___________pes1" localSheetId="1">[2]DATOS!$G$1:$G$65536</definedName>
    <definedName name="___________pes1">[1]DATOS!$G$1:$G$65536</definedName>
    <definedName name="___________pes10" localSheetId="1">[2]DATOS!$V$1:$V$65536</definedName>
    <definedName name="___________pes10">[1]DATOS!$V$1:$V$65536</definedName>
    <definedName name="___________pes2" localSheetId="1">[2]DATOS!$H$1:$H$65536</definedName>
    <definedName name="___________pes2">[1]DATOS!$H$1:$H$65536</definedName>
    <definedName name="___________pes3" localSheetId="1">[2]DATOS!$K$1:$K$65536</definedName>
    <definedName name="___________pes3">[1]DATOS!$K$1:$K$65536</definedName>
    <definedName name="___________pes4" localSheetId="1">[2]DATOS!$L$1:$L$65536</definedName>
    <definedName name="___________pes4">[1]DATOS!$L$1:$L$65536</definedName>
    <definedName name="___________pes5" localSheetId="1">[2]DATOS!$O$1:$O$65536</definedName>
    <definedName name="___________pes5">[1]DATOS!$O$1:$O$65536</definedName>
    <definedName name="___________pes6" localSheetId="1">[2]DATOS!$P$1:$P$65536</definedName>
    <definedName name="___________pes6">[1]DATOS!$P$1:$P$65536</definedName>
    <definedName name="___________pes7" localSheetId="1">[2]DATOS!$R$1:$R$65536</definedName>
    <definedName name="___________pes7">[1]DATOS!$R$1:$R$65536</definedName>
    <definedName name="___________pes8" localSheetId="1">[2]DATOS!$S$1:$S$65536</definedName>
    <definedName name="___________pes8">[1]DATOS!$S$1:$S$65536</definedName>
    <definedName name="___________pes9" localSheetId="1">[2]DATOS!$U$1:$U$65536</definedName>
    <definedName name="___________pes9">[1]DATOS!$U$1:$U$65536</definedName>
    <definedName name="__________gol2" localSheetId="1">[2]DATOS!$I$1:$I$65536</definedName>
    <definedName name="__________gol2">[1]DATOS!$I$1:$I$65536</definedName>
    <definedName name="__________gol3" localSheetId="1">[2]DATOS!$M$1:$M$65536</definedName>
    <definedName name="__________gol3">[1]DATOS!$M$1:$M$65536</definedName>
    <definedName name="__________pes1" localSheetId="1">[2]DATOS!$G$1:$G$65536</definedName>
    <definedName name="__________pes1">[1]DATOS!$G$1:$G$65536</definedName>
    <definedName name="__________pes10" localSheetId="1">[2]DATOS!$V$1:$V$65536</definedName>
    <definedName name="__________pes10">[1]DATOS!$V$1:$V$65536</definedName>
    <definedName name="__________pes2" localSheetId="1">[2]DATOS!$H$1:$H$65536</definedName>
    <definedName name="__________pes2">[1]DATOS!$H$1:$H$65536</definedName>
    <definedName name="__________pes3" localSheetId="1">[2]DATOS!$K$1:$K$65536</definedName>
    <definedName name="__________pes3">[1]DATOS!$K$1:$K$65536</definedName>
    <definedName name="__________pes4" localSheetId="1">[2]DATOS!$L$1:$L$65536</definedName>
    <definedName name="__________pes4">[1]DATOS!$L$1:$L$65536</definedName>
    <definedName name="__________pes5" localSheetId="1">[2]DATOS!$O$1:$O$65536</definedName>
    <definedName name="__________pes5">[1]DATOS!$O$1:$O$65536</definedName>
    <definedName name="__________pes6" localSheetId="1">[2]DATOS!$P$1:$P$65536</definedName>
    <definedName name="__________pes6">[1]DATOS!$P$1:$P$65536</definedName>
    <definedName name="__________pes7" localSheetId="1">[2]DATOS!$R$1:$R$65536</definedName>
    <definedName name="__________pes7">[1]DATOS!$R$1:$R$65536</definedName>
    <definedName name="__________pes8" localSheetId="1">[2]DATOS!$S$1:$S$65536</definedName>
    <definedName name="__________pes8">[1]DATOS!$S$1:$S$65536</definedName>
    <definedName name="__________pes9" localSheetId="1">[2]DATOS!$U$1:$U$65536</definedName>
    <definedName name="__________pes9">[1]DATOS!$U$1:$U$65536</definedName>
    <definedName name="_________gol2" localSheetId="1">[2]DATOS!$I$1:$I$65536</definedName>
    <definedName name="_________gol2">[1]DATOS!$I$1:$I$65536</definedName>
    <definedName name="_________gol3" localSheetId="1">[2]DATOS!$M$1:$M$65536</definedName>
    <definedName name="_________gol3">[1]DATOS!$M$1:$M$65536</definedName>
    <definedName name="_________pes1" localSheetId="1">[2]DATOS!$G$1:$G$65536</definedName>
    <definedName name="_________pes1">[1]DATOS!$G$1:$G$65536</definedName>
    <definedName name="_________pes10" localSheetId="1">[2]DATOS!$V$1:$V$65536</definedName>
    <definedName name="_________pes10">[1]DATOS!$V$1:$V$65536</definedName>
    <definedName name="_________pes2" localSheetId="1">[2]DATOS!$H$1:$H$65536</definedName>
    <definedName name="_________pes2">[1]DATOS!$H$1:$H$65536</definedName>
    <definedName name="_________pes3" localSheetId="1">[2]DATOS!$K$1:$K$65536</definedName>
    <definedName name="_________pes3">[1]DATOS!$K$1:$K$65536</definedName>
    <definedName name="_________pes4" localSheetId="1">[2]DATOS!$L$1:$L$65536</definedName>
    <definedName name="_________pes4">[1]DATOS!$L$1:$L$65536</definedName>
    <definedName name="_________pes5" localSheetId="1">[2]DATOS!$O$1:$O$65536</definedName>
    <definedName name="_________pes5">[1]DATOS!$O$1:$O$65536</definedName>
    <definedName name="_________pes6" localSheetId="1">[2]DATOS!$P$1:$P$65536</definedName>
    <definedName name="_________pes6">[1]DATOS!$P$1:$P$65536</definedName>
    <definedName name="_________pes7" localSheetId="1">[2]DATOS!$R$1:$R$65536</definedName>
    <definedName name="_________pes7">[1]DATOS!$R$1:$R$65536</definedName>
    <definedName name="_________pes8" localSheetId="1">[2]DATOS!$S$1:$S$65536</definedName>
    <definedName name="_________pes8">[1]DATOS!$S$1:$S$65536</definedName>
    <definedName name="_________pes9" localSheetId="1">[2]DATOS!$U$1:$U$65536</definedName>
    <definedName name="_________pes9">[1]DATOS!$U$1:$U$65536</definedName>
    <definedName name="________gol2" localSheetId="1">[2]DATOS!$I$1:$I$65536</definedName>
    <definedName name="________gol2">[1]DATOS!$I$1:$I$65536</definedName>
    <definedName name="________gol3" localSheetId="1">[2]DATOS!$M$1:$M$65536</definedName>
    <definedName name="________gol3">[1]DATOS!$M$1:$M$65536</definedName>
    <definedName name="________pes1" localSheetId="1">[2]DATOS!$G$1:$G$65536</definedName>
    <definedName name="________pes1">[1]DATOS!$G$1:$G$65536</definedName>
    <definedName name="________pes10" localSheetId="1">[2]DATOS!$V$1:$V$65536</definedName>
    <definedName name="________pes10">[1]DATOS!$V$1:$V$65536</definedName>
    <definedName name="________pes2" localSheetId="1">[2]DATOS!$H$1:$H$65536</definedName>
    <definedName name="________pes2">[1]DATOS!$H$1:$H$65536</definedName>
    <definedName name="________pes3" localSheetId="1">[2]DATOS!$K$1:$K$65536</definedName>
    <definedName name="________pes3">[1]DATOS!$K$1:$K$65536</definedName>
    <definedName name="________pes4" localSheetId="1">[2]DATOS!$L$1:$L$65536</definedName>
    <definedName name="________pes4">[1]DATOS!$L$1:$L$65536</definedName>
    <definedName name="________pes5" localSheetId="1">[2]DATOS!$O$1:$O$65536</definedName>
    <definedName name="________pes5">[1]DATOS!$O$1:$O$65536</definedName>
    <definedName name="________pes6" localSheetId="1">[2]DATOS!$P$1:$P$65536</definedName>
    <definedName name="________pes6">[1]DATOS!$P$1:$P$65536</definedName>
    <definedName name="________pes7" localSheetId="1">[2]DATOS!$R$1:$R$65536</definedName>
    <definedName name="________pes7">[1]DATOS!$R$1:$R$65536</definedName>
    <definedName name="________pes8" localSheetId="1">[2]DATOS!$S$1:$S$65536</definedName>
    <definedName name="________pes8">[1]DATOS!$S$1:$S$65536</definedName>
    <definedName name="________pes9" localSheetId="1">[2]DATOS!$U$1:$U$65536</definedName>
    <definedName name="________pes9">[1]DATOS!$U$1:$U$65536</definedName>
    <definedName name="_______gol2" localSheetId="1">[2]DATOS!$I$1:$I$65536</definedName>
    <definedName name="_______gol2">[1]DATOS!$I$1:$I$65536</definedName>
    <definedName name="_______gol3" localSheetId="1">[2]DATOS!$M$1:$M$65536</definedName>
    <definedName name="_______gol3">[1]DATOS!$M$1:$M$65536</definedName>
    <definedName name="_______K1" localSheetId="8">#REF!</definedName>
    <definedName name="_______K1" localSheetId="7">#REF!</definedName>
    <definedName name="_______K1" localSheetId="4">#REF!</definedName>
    <definedName name="_______K1" localSheetId="5">#REF!</definedName>
    <definedName name="_______K1" localSheetId="6">#REF!</definedName>
    <definedName name="_______K1">#REF!</definedName>
    <definedName name="_______L1" localSheetId="8">#REF!</definedName>
    <definedName name="_______L1" localSheetId="7">#REF!</definedName>
    <definedName name="_______L1" localSheetId="4">#REF!</definedName>
    <definedName name="_______L1" localSheetId="5">#REF!</definedName>
    <definedName name="_______L1" localSheetId="6">#REF!</definedName>
    <definedName name="_______L1">#REF!</definedName>
    <definedName name="_______L2" localSheetId="8">#REF!</definedName>
    <definedName name="_______L2" localSheetId="7">#REF!</definedName>
    <definedName name="_______L2" localSheetId="4">#REF!</definedName>
    <definedName name="_______L2" localSheetId="5">#REF!</definedName>
    <definedName name="_______L2" localSheetId="6">#REF!</definedName>
    <definedName name="_______L2">#REF!</definedName>
    <definedName name="_______pes1" localSheetId="1">[2]DATOS!$G$1:$G$65536</definedName>
    <definedName name="_______pes1">[1]DATOS!$G$1:$G$65536</definedName>
    <definedName name="_______pes10" localSheetId="1">[2]DATOS!$V$1:$V$65536</definedName>
    <definedName name="_______pes10">[1]DATOS!$V$1:$V$65536</definedName>
    <definedName name="_______pes2" localSheetId="1">[2]DATOS!$H$1:$H$65536</definedName>
    <definedName name="_______pes2">[1]DATOS!$H$1:$H$65536</definedName>
    <definedName name="_______pes3" localSheetId="1">[2]DATOS!$K$1:$K$65536</definedName>
    <definedName name="_______pes3">[1]DATOS!$K$1:$K$65536</definedName>
    <definedName name="_______pes4" localSheetId="1">[2]DATOS!$L$1:$L$65536</definedName>
    <definedName name="_______pes4">[1]DATOS!$L$1:$L$65536</definedName>
    <definedName name="_______pes5" localSheetId="1">[2]DATOS!$O$1:$O$65536</definedName>
    <definedName name="_______pes5">[1]DATOS!$O$1:$O$65536</definedName>
    <definedName name="_______pes6" localSheetId="1">[2]DATOS!$P$1:$P$65536</definedName>
    <definedName name="_______pes6">[1]DATOS!$P$1:$P$65536</definedName>
    <definedName name="_______pes7" localSheetId="1">[2]DATOS!$R$1:$R$65536</definedName>
    <definedName name="_______pes7">[1]DATOS!$R$1:$R$65536</definedName>
    <definedName name="_______pes8" localSheetId="1">[2]DATOS!$S$1:$S$65536</definedName>
    <definedName name="_______pes8">[1]DATOS!$S$1:$S$65536</definedName>
    <definedName name="_______pes9" localSheetId="1">[2]DATOS!$U$1:$U$65536</definedName>
    <definedName name="_______pes9">[1]DATOS!$U$1:$U$65536</definedName>
    <definedName name="______gol2" localSheetId="1">[2]DATOS!$I$1:$I$65536</definedName>
    <definedName name="______gol2">[1]DATOS!$I$1:$I$65536</definedName>
    <definedName name="______gol3" localSheetId="1">[2]DATOS!$M$1:$M$65536</definedName>
    <definedName name="______gol3">[1]DATOS!$M$1:$M$65536</definedName>
    <definedName name="______pes1" localSheetId="1">[2]DATOS!$G$1:$G$65536</definedName>
    <definedName name="______pes1">[1]DATOS!$G$1:$G$65536</definedName>
    <definedName name="______pes10" localSheetId="1">[2]DATOS!$V$1:$V$65536</definedName>
    <definedName name="______pes10">[1]DATOS!$V$1:$V$65536</definedName>
    <definedName name="______pes2" localSheetId="1">[2]DATOS!$H$1:$H$65536</definedName>
    <definedName name="______pes2">[1]DATOS!$H$1:$H$65536</definedName>
    <definedName name="______pes3" localSheetId="1">[2]DATOS!$K$1:$K$65536</definedName>
    <definedName name="______pes3">[1]DATOS!$K$1:$K$65536</definedName>
    <definedName name="______pes4" localSheetId="1">[2]DATOS!$L$1:$L$65536</definedName>
    <definedName name="______pes4">[1]DATOS!$L$1:$L$65536</definedName>
    <definedName name="______pes5" localSheetId="1">[2]DATOS!$O$1:$O$65536</definedName>
    <definedName name="______pes5">[1]DATOS!$O$1:$O$65536</definedName>
    <definedName name="______pes6" localSheetId="1">[2]DATOS!$P$1:$P$65536</definedName>
    <definedName name="______pes6">[1]DATOS!$P$1:$P$65536</definedName>
    <definedName name="______pes7" localSheetId="1">[2]DATOS!$R$1:$R$65536</definedName>
    <definedName name="______pes7">[1]DATOS!$R$1:$R$65536</definedName>
    <definedName name="______pes8" localSheetId="1">[2]DATOS!$S$1:$S$65536</definedName>
    <definedName name="______pes8">[1]DATOS!$S$1:$S$65536</definedName>
    <definedName name="______pes9" localSheetId="1">[2]DATOS!$U$1:$U$65536</definedName>
    <definedName name="______pes9">[1]DATOS!$U$1:$U$65536</definedName>
    <definedName name="_____gol2" localSheetId="1">[2]DATOS!$I$1:$I$65536</definedName>
    <definedName name="_____gol2">[1]DATOS!$I$1:$I$65536</definedName>
    <definedName name="_____gol3" localSheetId="1">[2]DATOS!$M$1:$M$65536</definedName>
    <definedName name="_____gol3">[1]DATOS!$M$1:$M$65536</definedName>
    <definedName name="_____K1" localSheetId="8">#REF!</definedName>
    <definedName name="_____K1" localSheetId="7">#REF!</definedName>
    <definedName name="_____K1" localSheetId="4">#REF!</definedName>
    <definedName name="_____K1" localSheetId="5">#REF!</definedName>
    <definedName name="_____K1" localSheetId="6">#REF!</definedName>
    <definedName name="_____K1">#REF!</definedName>
    <definedName name="_____L1" localSheetId="8">#REF!</definedName>
    <definedName name="_____L1" localSheetId="7">#REF!</definedName>
    <definedName name="_____L1" localSheetId="4">#REF!</definedName>
    <definedName name="_____L1" localSheetId="5">#REF!</definedName>
    <definedName name="_____L1" localSheetId="6">#REF!</definedName>
    <definedName name="_____L1">#REF!</definedName>
    <definedName name="_____L2" localSheetId="8">#REF!</definedName>
    <definedName name="_____L2" localSheetId="7">#REF!</definedName>
    <definedName name="_____L2" localSheetId="4">#REF!</definedName>
    <definedName name="_____L2" localSheetId="5">#REF!</definedName>
    <definedName name="_____L2" localSheetId="6">#REF!</definedName>
    <definedName name="_____L2">#REF!</definedName>
    <definedName name="_____pes1" localSheetId="1">[2]DATOS!$G$1:$G$65536</definedName>
    <definedName name="_____pes1">[1]DATOS!$G$1:$G$65536</definedName>
    <definedName name="_____pes10" localSheetId="1">[2]DATOS!$V$1:$V$65536</definedName>
    <definedName name="_____pes10">[1]DATOS!$V$1:$V$65536</definedName>
    <definedName name="_____pes2" localSheetId="1">[2]DATOS!$H$1:$H$65536</definedName>
    <definedName name="_____pes2">[1]DATOS!$H$1:$H$65536</definedName>
    <definedName name="_____pes3" localSheetId="1">[2]DATOS!$K$1:$K$65536</definedName>
    <definedName name="_____pes3">[1]DATOS!$K$1:$K$65536</definedName>
    <definedName name="_____pes4" localSheetId="1">[2]DATOS!$L$1:$L$65536</definedName>
    <definedName name="_____pes4">[1]DATOS!$L$1:$L$65536</definedName>
    <definedName name="_____pes5" localSheetId="1">[2]DATOS!$O$1:$O$65536</definedName>
    <definedName name="_____pes5">[1]DATOS!$O$1:$O$65536</definedName>
    <definedName name="_____pes6" localSheetId="1">[2]DATOS!$P$1:$P$65536</definedName>
    <definedName name="_____pes6">[1]DATOS!$P$1:$P$65536</definedName>
    <definedName name="_____pes7" localSheetId="1">[2]DATOS!$R$1:$R$65536</definedName>
    <definedName name="_____pes7">[1]DATOS!$R$1:$R$65536</definedName>
    <definedName name="_____pes8" localSheetId="1">[2]DATOS!$S$1:$S$65536</definedName>
    <definedName name="_____pes8">[1]DATOS!$S$1:$S$65536</definedName>
    <definedName name="_____pes9" localSheetId="1">[2]DATOS!$U$1:$U$65536</definedName>
    <definedName name="_____pes9">[1]DATOS!$U$1:$U$65536</definedName>
    <definedName name="____gol2" localSheetId="1">[2]DATOS!$I$1:$I$65536</definedName>
    <definedName name="____gol2">[1]DATOS!$I$1:$I$65536</definedName>
    <definedName name="____gol3" localSheetId="1">[2]DATOS!$M$1:$M$65536</definedName>
    <definedName name="____gol3">[1]DATOS!$M$1:$M$65536</definedName>
    <definedName name="____K1" localSheetId="8">#REF!</definedName>
    <definedName name="____K1" localSheetId="7">#REF!</definedName>
    <definedName name="____K1" localSheetId="4">#REF!</definedName>
    <definedName name="____K1" localSheetId="5">#REF!</definedName>
    <definedName name="____K1" localSheetId="6">#REF!</definedName>
    <definedName name="____K1">#REF!</definedName>
    <definedName name="____L1" localSheetId="8">#REF!</definedName>
    <definedName name="____L1" localSheetId="7">#REF!</definedName>
    <definedName name="____L1" localSheetId="4">#REF!</definedName>
    <definedName name="____L1" localSheetId="5">#REF!</definedName>
    <definedName name="____L1" localSheetId="6">#REF!</definedName>
    <definedName name="____L1">#REF!</definedName>
    <definedName name="____L2" localSheetId="8">#REF!</definedName>
    <definedName name="____L2" localSheetId="7">#REF!</definedName>
    <definedName name="____L2" localSheetId="4">#REF!</definedName>
    <definedName name="____L2" localSheetId="5">#REF!</definedName>
    <definedName name="____L2" localSheetId="6">#REF!</definedName>
    <definedName name="____L2">#REF!</definedName>
    <definedName name="____pes1" localSheetId="1">[2]DATOS!$G$1:$G$65536</definedName>
    <definedName name="____pes1">[1]DATOS!$G$1:$G$65536</definedName>
    <definedName name="____pes10" localSheetId="1">[2]DATOS!$V$1:$V$65536</definedName>
    <definedName name="____pes10">[1]DATOS!$V$1:$V$65536</definedName>
    <definedName name="____pes2" localSheetId="1">[2]DATOS!$H$1:$H$65536</definedName>
    <definedName name="____pes2">[1]DATOS!$H$1:$H$65536</definedName>
    <definedName name="____pes3" localSheetId="1">[2]DATOS!$K$1:$K$65536</definedName>
    <definedName name="____pes3">[1]DATOS!$K$1:$K$65536</definedName>
    <definedName name="____pes4" localSheetId="1">[2]DATOS!$L$1:$L$65536</definedName>
    <definedName name="____pes4">[1]DATOS!$L$1:$L$65536</definedName>
    <definedName name="____pes5" localSheetId="1">[2]DATOS!$O$1:$O$65536</definedName>
    <definedName name="____pes5">[1]DATOS!$O$1:$O$65536</definedName>
    <definedName name="____pes6" localSheetId="1">[2]DATOS!$P$1:$P$65536</definedName>
    <definedName name="____pes6">[1]DATOS!$P$1:$P$65536</definedName>
    <definedName name="____pes7" localSheetId="1">[2]DATOS!$R$1:$R$65536</definedName>
    <definedName name="____pes7">[1]DATOS!$R$1:$R$65536</definedName>
    <definedName name="____pes8" localSheetId="1">[2]DATOS!$S$1:$S$65536</definedName>
    <definedName name="____pes8">[1]DATOS!$S$1:$S$65536</definedName>
    <definedName name="____pes9" localSheetId="1">[2]DATOS!$U$1:$U$65536</definedName>
    <definedName name="____pes9">[1]DATOS!$U$1:$U$65536</definedName>
    <definedName name="___gol2" localSheetId="1">[2]DATOS!$I$1:$I$65536</definedName>
    <definedName name="___gol2">[1]DATOS!$I$1:$I$65536</definedName>
    <definedName name="___gol3" localSheetId="1">[2]DATOS!$M$1:$M$65536</definedName>
    <definedName name="___gol3">[1]DATOS!$M$1:$M$65536</definedName>
    <definedName name="___K1" localSheetId="8">#REF!</definedName>
    <definedName name="___K1" localSheetId="7">#REF!</definedName>
    <definedName name="___K1" localSheetId="4">#REF!</definedName>
    <definedName name="___K1" localSheetId="5">#REF!</definedName>
    <definedName name="___K1" localSheetId="6">#REF!</definedName>
    <definedName name="___K1">#REF!</definedName>
    <definedName name="___L1" localSheetId="8">#REF!</definedName>
    <definedName name="___L1" localSheetId="7">#REF!</definedName>
    <definedName name="___L1" localSheetId="4">#REF!</definedName>
    <definedName name="___L1" localSheetId="5">#REF!</definedName>
    <definedName name="___L1" localSheetId="6">#REF!</definedName>
    <definedName name="___L1">#REF!</definedName>
    <definedName name="___L2" localSheetId="8">#REF!</definedName>
    <definedName name="___L2" localSheetId="7">#REF!</definedName>
    <definedName name="___L2" localSheetId="4">#REF!</definedName>
    <definedName name="___L2" localSheetId="5">#REF!</definedName>
    <definedName name="___L2" localSheetId="6">#REF!</definedName>
    <definedName name="___L2">#REF!</definedName>
    <definedName name="___pes1" localSheetId="1">[2]DATOS!$G$1:$G$65536</definedName>
    <definedName name="___pes1">[1]DATOS!$G$1:$G$65536</definedName>
    <definedName name="___pes10" localSheetId="1">[2]DATOS!$V$1:$V$65536</definedName>
    <definedName name="___pes10">[1]DATOS!$V$1:$V$65536</definedName>
    <definedName name="___pes2" localSheetId="1">[2]DATOS!$H$1:$H$65536</definedName>
    <definedName name="___pes2">[1]DATOS!$H$1:$H$65536</definedName>
    <definedName name="___pes3" localSheetId="1">[2]DATOS!$K$1:$K$65536</definedName>
    <definedName name="___pes3">[1]DATOS!$K$1:$K$65536</definedName>
    <definedName name="___pes4" localSheetId="1">[2]DATOS!$L$1:$L$65536</definedName>
    <definedName name="___pes4">[1]DATOS!$L$1:$L$65536</definedName>
    <definedName name="___pes5" localSheetId="1">[2]DATOS!$O$1:$O$65536</definedName>
    <definedName name="___pes5">[1]DATOS!$O$1:$O$65536</definedName>
    <definedName name="___pes6" localSheetId="1">[2]DATOS!$P$1:$P$65536</definedName>
    <definedName name="___pes6">[1]DATOS!$P$1:$P$65536</definedName>
    <definedName name="___pes7" localSheetId="1">[2]DATOS!$R$1:$R$65536</definedName>
    <definedName name="___pes7">[1]DATOS!$R$1:$R$65536</definedName>
    <definedName name="___pes8" localSheetId="1">[2]DATOS!$S$1:$S$65536</definedName>
    <definedName name="___pes8">[1]DATOS!$S$1:$S$65536</definedName>
    <definedName name="___pes9" localSheetId="1">[2]DATOS!$U$1:$U$65536</definedName>
    <definedName name="___pes9">[1]DATOS!$U$1:$U$65536</definedName>
    <definedName name="__gol2" localSheetId="1">[2]DATOS!$I$1:$I$65536</definedName>
    <definedName name="__gol2">[1]DATOS!$I$1:$I$65536</definedName>
    <definedName name="__gol3" localSheetId="1">[2]DATOS!$M$1:$M$65536</definedName>
    <definedName name="__gol3">[1]DATOS!$M$1:$M$65536</definedName>
    <definedName name="__pes1" localSheetId="1">[2]DATOS!$G$1:$G$65536</definedName>
    <definedName name="__pes1">[1]DATOS!$G$1:$G$65536</definedName>
    <definedName name="__pes10" localSheetId="1">[2]DATOS!$V$1:$V$65536</definedName>
    <definedName name="__pes10">[1]DATOS!$V$1:$V$65536</definedName>
    <definedName name="__pes2" localSheetId="1">[2]DATOS!$H$1:$H$65536</definedName>
    <definedName name="__pes2">[1]DATOS!$H$1:$H$65536</definedName>
    <definedName name="__pes3" localSheetId="1">[2]DATOS!$K$1:$K$65536</definedName>
    <definedName name="__pes3">[1]DATOS!$K$1:$K$65536</definedName>
    <definedName name="__pes4" localSheetId="1">[2]DATOS!$L$1:$L$65536</definedName>
    <definedName name="__pes4">[1]DATOS!$L$1:$L$65536</definedName>
    <definedName name="__pes5" localSheetId="1">[2]DATOS!$O$1:$O$65536</definedName>
    <definedName name="__pes5">[1]DATOS!$O$1:$O$65536</definedName>
    <definedName name="__pes6" localSheetId="1">[2]DATOS!$P$1:$P$65536</definedName>
    <definedName name="__pes6">[1]DATOS!$P$1:$P$65536</definedName>
    <definedName name="__pes7" localSheetId="1">[2]DATOS!$R$1:$R$65536</definedName>
    <definedName name="__pes7">[1]DATOS!$R$1:$R$65536</definedName>
    <definedName name="__pes8" localSheetId="1">[2]DATOS!$S$1:$S$65536</definedName>
    <definedName name="__pes8">[1]DATOS!$S$1:$S$65536</definedName>
    <definedName name="__pes9" localSheetId="1">[2]DATOS!$U$1:$U$65536</definedName>
    <definedName name="__pes9">[1]DATOS!$U$1:$U$65536</definedName>
    <definedName name="_fc" localSheetId="8">#REF!</definedName>
    <definedName name="_fc" localSheetId="7">#REF!</definedName>
    <definedName name="_fc" localSheetId="4">#REF!</definedName>
    <definedName name="_fc" localSheetId="5">#REF!</definedName>
    <definedName name="_fc" localSheetId="6">#REF!</definedName>
    <definedName name="_fc">#REF!</definedName>
    <definedName name="_gol2" localSheetId="1">[2]DATOS!$I$1:$I$65536</definedName>
    <definedName name="_gol2">[1]DATOS!$I$1:$I$65536</definedName>
    <definedName name="_gol3" localSheetId="1">[2]DATOS!$M$1:$M$65536</definedName>
    <definedName name="_gol3">[1]DATOS!$M$1:$M$65536</definedName>
    <definedName name="_K1" localSheetId="8">#REF!</definedName>
    <definedName name="_K1" localSheetId="7">#REF!</definedName>
    <definedName name="_K1" localSheetId="4">#REF!</definedName>
    <definedName name="_K1" localSheetId="5">#REF!</definedName>
    <definedName name="_K1" localSheetId="6">#REF!</definedName>
    <definedName name="_K1">#REF!</definedName>
    <definedName name="_L1" localSheetId="8">#REF!</definedName>
    <definedName name="_L1" localSheetId="7">#REF!</definedName>
    <definedName name="_L1" localSheetId="4">#REF!</definedName>
    <definedName name="_L1" localSheetId="5">#REF!</definedName>
    <definedName name="_L1" localSheetId="6">#REF!</definedName>
    <definedName name="_L1">#REF!</definedName>
    <definedName name="_L2" localSheetId="8">#REF!</definedName>
    <definedName name="_L2" localSheetId="7">#REF!</definedName>
    <definedName name="_L2" localSheetId="4">#REF!</definedName>
    <definedName name="_L2" localSheetId="5">#REF!</definedName>
    <definedName name="_L2" localSheetId="6">#REF!</definedName>
    <definedName name="_L2">#REF!</definedName>
    <definedName name="_pes1" localSheetId="1">[2]DATOS!$G$1:$G$65536</definedName>
    <definedName name="_pes1">[1]DATOS!$G$1:$G$65536</definedName>
    <definedName name="_pes10" localSheetId="1">[2]DATOS!$V$1:$V$65536</definedName>
    <definedName name="_pes10">[1]DATOS!$V$1:$V$65536</definedName>
    <definedName name="_pes2" localSheetId="1">[2]DATOS!$H$1:$H$65536</definedName>
    <definedName name="_pes2">[1]DATOS!$H$1:$H$65536</definedName>
    <definedName name="_pes3" localSheetId="1">[2]DATOS!$K$1:$K$65536</definedName>
    <definedName name="_pes3">[1]DATOS!$K$1:$K$65536</definedName>
    <definedName name="_pes4" localSheetId="1">[2]DATOS!$L$1:$L$65536</definedName>
    <definedName name="_pes4">[1]DATOS!$L$1:$L$65536</definedName>
    <definedName name="_pes5" localSheetId="1">[2]DATOS!$O$1:$O$65536</definedName>
    <definedName name="_pes5">[1]DATOS!$O$1:$O$65536</definedName>
    <definedName name="_pes6" localSheetId="1">[2]DATOS!$P$1:$P$65536</definedName>
    <definedName name="_pes6">[1]DATOS!$P$1:$P$65536</definedName>
    <definedName name="_pes7" localSheetId="1">[2]DATOS!$R$1:$R$65536</definedName>
    <definedName name="_pes7">[1]DATOS!$R$1:$R$65536</definedName>
    <definedName name="_pes8" localSheetId="1">[2]DATOS!$S$1:$S$65536</definedName>
    <definedName name="_pes8">[1]DATOS!$S$1:$S$65536</definedName>
    <definedName name="_pes9" localSheetId="1">[2]DATOS!$U$1:$U$65536</definedName>
    <definedName name="_pes9">[1]DATOS!$U$1:$U$65536</definedName>
    <definedName name="_Regression_Out" localSheetId="8" hidden="1">#REF!</definedName>
    <definedName name="_Regression_Out" localSheetId="7" hidden="1">#REF!</definedName>
    <definedName name="_Regression_Out" localSheetId="4" hidden="1">#REF!</definedName>
    <definedName name="_Regression_Out" localSheetId="5" hidden="1">#REF!</definedName>
    <definedName name="_Regression_Out" localSheetId="6" hidden="1">#REF!</definedName>
    <definedName name="_Regression_Out" hidden="1">#REF!</definedName>
    <definedName name="_Regression_X" localSheetId="8" hidden="1">#REF!</definedName>
    <definedName name="_Regression_X" localSheetId="7" hidden="1">#REF!</definedName>
    <definedName name="_Regression_X" localSheetId="4" hidden="1">#REF!</definedName>
    <definedName name="_Regression_X" localSheetId="5" hidden="1">#REF!</definedName>
    <definedName name="_Regression_X" localSheetId="6" hidden="1">#REF!</definedName>
    <definedName name="_Regression_X" hidden="1">#REF!</definedName>
    <definedName name="_Regression_Y" localSheetId="8" hidden="1">#REF!</definedName>
    <definedName name="_Regression_Y" localSheetId="7" hidden="1">#REF!</definedName>
    <definedName name="_Regression_Y" localSheetId="4" hidden="1">#REF!</definedName>
    <definedName name="_Regression_Y" localSheetId="5" hidden="1">#REF!</definedName>
    <definedName name="_Regression_Y" localSheetId="6" hidden="1">#REF!</definedName>
    <definedName name="_Regression_Y" hidden="1">#REF!</definedName>
    <definedName name="A_IMPRESIÓN_IM">#REF!</definedName>
    <definedName name="AAIU">'[3]Resumen resul laborat'!$AE$5:$AE$33</definedName>
    <definedName name="AIU">'[3]Resumen resul laborat'!$AE$5:$AE$34</definedName>
    <definedName name="_xlnm.Print_Area" localSheetId="2">Financiero!$B$1:$U$180</definedName>
    <definedName name="_xlnm.Print_Area" localSheetId="1">Predial!$A$1:$I$46</definedName>
    <definedName name="_xlnm.Print_Area" localSheetId="9">'Registro fotográfico ambiental'!$A$1:$L$64</definedName>
    <definedName name="_xlnm.Print_Area" localSheetId="8">'Registro fotográfico OyM'!$B$1:$M$168</definedName>
    <definedName name="_xlnm.Print_Area" localSheetId="7">'Registro fotográfico puentes'!$B$1:$M$57</definedName>
    <definedName name="_xlnm.Print_Area" localSheetId="4">'Registro fotográfico redes'!$B$1:$M$58</definedName>
    <definedName name="_xlnm.Print_Area" localSheetId="5">'Registro fotográfico técnico'!$B$1:$M$58</definedName>
    <definedName name="_xlnm.Print_Area" localSheetId="6">'Registro fotográfico túnel'!$A$1:$M$104</definedName>
    <definedName name="asentamiento" localSheetId="8">#REF!</definedName>
    <definedName name="asentamiento" localSheetId="7">#REF!</definedName>
    <definedName name="asentamiento" localSheetId="4">#REF!</definedName>
    <definedName name="asentamiento" localSheetId="5">#REF!</definedName>
    <definedName name="asentamiento" localSheetId="6">#REF!</definedName>
    <definedName name="asentamiento">#REF!</definedName>
    <definedName name="BANCO">'[4]Consignaciones CCS'!$D$8:$D$379</definedName>
    <definedName name="bbb" localSheetId="2">[1]DATOS!#REF!</definedName>
    <definedName name="bbb" localSheetId="1">[2]DATOS!#REF!</definedName>
    <definedName name="bbb" localSheetId="9">[1]DATOS!#REF!</definedName>
    <definedName name="bbb" localSheetId="3">[1]DATOS!#REF!</definedName>
    <definedName name="bbb" localSheetId="5">[1]DATOS!#REF!</definedName>
    <definedName name="bbb">[1]DATOS!#REF!</definedName>
    <definedName name="BuiltIn_Print_Titles">#N/A</definedName>
    <definedName name="BuiltIn_Print_Titles___0">#N/A</definedName>
    <definedName name="BuiltIn_Print_Titles___0___0">#N/A</definedName>
    <definedName name="BuiltIn_Print_Titles___0___0___0">#N/A</definedName>
    <definedName name="BuiltIn_Print_Titles___0___0___0___0">#N/A</definedName>
    <definedName name="BuiltIn_Print_Titles___0___0___0___0___0" localSheetId="8">#REF!</definedName>
    <definedName name="BuiltIn_Print_Titles___0___0___0___0___0" localSheetId="7">#REF!</definedName>
    <definedName name="BuiltIn_Print_Titles___0___0___0___0___0" localSheetId="4">#REF!</definedName>
    <definedName name="BuiltIn_Print_Titles___0___0___0___0___0" localSheetId="5">#REF!</definedName>
    <definedName name="BuiltIn_Print_Titles___0___0___0___0___0" localSheetId="6">#REF!</definedName>
    <definedName name="BuiltIn_Print_Titles___0___0___0___0___0">#REF!</definedName>
    <definedName name="CONCEPTO">'[4]Consignaciones CCS'!$G$8:$G$379</definedName>
    <definedName name="CUA" localSheetId="8">#REF!</definedName>
    <definedName name="CUA" localSheetId="7">#REF!</definedName>
    <definedName name="CUA" localSheetId="4">#REF!</definedName>
    <definedName name="CUA" localSheetId="5">#REF!</definedName>
    <definedName name="CUA" localSheetId="6">#REF!</definedName>
    <definedName name="CUA">#REF!</definedName>
    <definedName name="CUADRO" localSheetId="8">#REF!</definedName>
    <definedName name="CUADRO" localSheetId="7">#REF!</definedName>
    <definedName name="CUADRO" localSheetId="4">#REF!</definedName>
    <definedName name="CUADRO" localSheetId="5">#REF!</definedName>
    <definedName name="CUADRO" localSheetId="6">#REF!</definedName>
    <definedName name="CUADRO">#REF!</definedName>
    <definedName name="D" localSheetId="8">#REF!</definedName>
    <definedName name="D" localSheetId="7">#REF!</definedName>
    <definedName name="D" localSheetId="4">#REF!</definedName>
    <definedName name="D" localSheetId="5">#REF!</definedName>
    <definedName name="D" localSheetId="6">#REF!</definedName>
    <definedName name="D">#REF!</definedName>
    <definedName name="Datos">#REF!</definedName>
    <definedName name="DEPARTAMENTO">#REF!</definedName>
    <definedName name="DEPARTAMENTO1">#REF!</definedName>
    <definedName name="desc" localSheetId="1">[2]DATOS!$C$1:$C$65536</definedName>
    <definedName name="desc">[1]DATOS!$C$1:$C$65536</definedName>
    <definedName name="DLKFK" localSheetId="8">#REF!</definedName>
    <definedName name="DLKFK" localSheetId="7">#REF!</definedName>
    <definedName name="DLKFK" localSheetId="4">#REF!</definedName>
    <definedName name="DLKFK" localSheetId="5">#REF!</definedName>
    <definedName name="DLKFK" localSheetId="6">#REF!</definedName>
    <definedName name="DLKFK">#REF!</definedName>
    <definedName name="enero" localSheetId="2">[1]DATOS!#REF!</definedName>
    <definedName name="enero" localSheetId="9">[1]DATOS!#REF!</definedName>
    <definedName name="enero">[1]DATOS!#REF!</definedName>
    <definedName name="ESTACION">'[4]Consignaciones CCS'!$A$8:$A$379</definedName>
    <definedName name="extracciom" localSheetId="8">#REF!</definedName>
    <definedName name="extracciom" localSheetId="7">#REF!</definedName>
    <definedName name="extracciom" localSheetId="4">#REF!</definedName>
    <definedName name="extracciom" localSheetId="5">#REF!</definedName>
    <definedName name="extracciom" localSheetId="6">#REF!</definedName>
    <definedName name="extracciom">#REF!</definedName>
    <definedName name="feb" localSheetId="2">#REF!</definedName>
    <definedName name="feb" localSheetId="9">#REF!</definedName>
    <definedName name="feb">#REF!</definedName>
    <definedName name="fecha" localSheetId="1">[2]DATOS!$D$1:$D$65536</definedName>
    <definedName name="fecha">[1]DATOS!$D$1:$D$65536</definedName>
    <definedName name="FECHA_DE_RECAUDO">'[4]Consignaciones CCS'!$C$8:$C$379</definedName>
    <definedName name="fecha_inicio" localSheetId="2">'[5]Ficha Financiera'!$L$12</definedName>
    <definedName name="fecha_inicio" localSheetId="1">'[6]Ficha Financiera'!$L$12</definedName>
    <definedName name="fecha_inicio" localSheetId="9">'[7]Ficha Financiera'!$L$12</definedName>
    <definedName name="fecha_inicio" localSheetId="3">'[8]Ficha Financiera'!$L$12</definedName>
    <definedName name="fecha_inicio" localSheetId="5">'[9]Ficha Financiera'!$L$12</definedName>
    <definedName name="fecha_inicio">'[10]Ficha Financiera'!$L$12</definedName>
    <definedName name="fot" localSheetId="2">[1]DATOS!#REF!</definedName>
    <definedName name="fot" localSheetId="1">[2]DATOS!#REF!</definedName>
    <definedName name="fot" localSheetId="9">[1]DATOS!#REF!</definedName>
    <definedName name="fot" localSheetId="8">[1]DATOS!#REF!</definedName>
    <definedName name="fot" localSheetId="7">[1]DATOS!#REF!</definedName>
    <definedName name="fot" localSheetId="4">[1]DATOS!#REF!</definedName>
    <definedName name="fot" localSheetId="3">[1]DATOS!#REF!</definedName>
    <definedName name="fot" localSheetId="5">[1]DATOS!#REF!</definedName>
    <definedName name="fot" localSheetId="6">[1]DATOS!#REF!</definedName>
    <definedName name="fot">[1]DATOS!#REF!</definedName>
    <definedName name="ft" localSheetId="2">[1]DATOS!#REF!</definedName>
    <definedName name="ft" localSheetId="1">[2]DATOS!#REF!</definedName>
    <definedName name="ft" localSheetId="9">[1]DATOS!#REF!</definedName>
    <definedName name="ft" localSheetId="3">[1]DATOS!#REF!</definedName>
    <definedName name="ft">[1]DATOS!#REF!</definedName>
    <definedName name="GBR" localSheetId="2">#REF!</definedName>
    <definedName name="GBR" localSheetId="1">#REF!</definedName>
    <definedName name="GBR" localSheetId="9">#REF!</definedName>
    <definedName name="GBR" localSheetId="8">#REF!</definedName>
    <definedName name="GBR" localSheetId="7">#REF!</definedName>
    <definedName name="GBR" localSheetId="4">#REF!</definedName>
    <definedName name="GBR" localSheetId="3">#REF!</definedName>
    <definedName name="GBR" localSheetId="5">#REF!</definedName>
    <definedName name="GBR" localSheetId="6">#REF!</definedName>
    <definedName name="GBR">#REF!</definedName>
    <definedName name="gol" localSheetId="1">[2]DATOS!$E$1:$E$65536</definedName>
    <definedName name="gol">[1]DATOS!$E$1:$E$65536</definedName>
    <definedName name="gradacion" localSheetId="8">#REF!</definedName>
    <definedName name="gradacion" localSheetId="7">#REF!</definedName>
    <definedName name="gradacion" localSheetId="4">#REF!</definedName>
    <definedName name="gradacion" localSheetId="5">#REF!</definedName>
    <definedName name="gradacion" localSheetId="6">#REF!</definedName>
    <definedName name="gradacion">#REF!</definedName>
    <definedName name="h" localSheetId="4">[1]DATOS!#REF!</definedName>
    <definedName name="h">[1]DATOS!#REF!</definedName>
    <definedName name="hhhhh" localSheetId="2">[1]DATOS!#REF!</definedName>
    <definedName name="hhhhh" localSheetId="1">[2]DATOS!#REF!</definedName>
    <definedName name="hhhhh" localSheetId="9">[1]DATOS!#REF!</definedName>
    <definedName name="hhhhh" localSheetId="3">[1]DATOS!#REF!</definedName>
    <definedName name="hhhhh">[1]DATOS!#REF!</definedName>
    <definedName name="humedades" localSheetId="8">#REF!</definedName>
    <definedName name="humedades" localSheetId="7">#REF!</definedName>
    <definedName name="humedades" localSheetId="4">#REF!</definedName>
    <definedName name="humedades" localSheetId="5">#REF!</definedName>
    <definedName name="humedades" localSheetId="6">#REF!</definedName>
    <definedName name="humedades">#REF!</definedName>
    <definedName name="inf" localSheetId="2">#REF!</definedName>
    <definedName name="inf" localSheetId="1">#REF!</definedName>
    <definedName name="inf" localSheetId="9">#REF!</definedName>
    <definedName name="inf" localSheetId="8">#REF!</definedName>
    <definedName name="inf" localSheetId="7">#REF!</definedName>
    <definedName name="inf" localSheetId="4">#REF!</definedName>
    <definedName name="inf" localSheetId="3">#REF!</definedName>
    <definedName name="inf" localSheetId="5">#REF!</definedName>
    <definedName name="inf" localSheetId="6">#REF!</definedName>
    <definedName name="inf">#REF!</definedName>
    <definedName name="informe">#REF!</definedName>
    <definedName name="K">#REF!</definedName>
    <definedName name="KIU">#REF!</definedName>
    <definedName name="KJUI">#REF!</definedName>
    <definedName name="KOIUIYUU">#REF!</definedName>
    <definedName name="KOP">#REF!</definedName>
    <definedName name="lim.lim" localSheetId="2">[1]DATOS!#REF!</definedName>
    <definedName name="lim.lim" localSheetId="1">[2]DATOS!#REF!</definedName>
    <definedName name="lim.lim" localSheetId="9">[1]DATOS!#REF!</definedName>
    <definedName name="lim.lim" localSheetId="7">[1]DATOS!#REF!</definedName>
    <definedName name="lim.lim" localSheetId="3">[1]DATOS!#REF!</definedName>
    <definedName name="lim.lim" localSheetId="5">[1]DATOS!#REF!</definedName>
    <definedName name="lim.lim">[1]DATOS!#REF!</definedName>
    <definedName name="ll" localSheetId="1">[2]DATOS!$W$1:$W$65536</definedName>
    <definedName name="ll">[1]DATOS!$W$1:$W$65536</definedName>
    <definedName name="MATRIZ.D" localSheetId="8">#REF!</definedName>
    <definedName name="MATRIZ.D" localSheetId="7">#REF!</definedName>
    <definedName name="MATRIZ.D" localSheetId="4">#REF!</definedName>
    <definedName name="MATRIZ.D" localSheetId="5">#REF!</definedName>
    <definedName name="MATRIZ.D" localSheetId="6">#REF!</definedName>
    <definedName name="MATRIZ.D">#REF!</definedName>
    <definedName name="MATRIZ.E" localSheetId="4">'[11]EXTRACCIÓN (PARAFINADA)'!#REF!</definedName>
    <definedName name="MATRIZ.E">'[11]EXTRACCIÓN (PARAFINADA)'!#REF!</definedName>
    <definedName name="msdmsdn" localSheetId="8">#REF!</definedName>
    <definedName name="msdmsdn" localSheetId="7">#REF!</definedName>
    <definedName name="msdmsdn" localSheetId="4">#REF!</definedName>
    <definedName name="msdmsdn" localSheetId="5">#REF!</definedName>
    <definedName name="msdmsdn" localSheetId="6">#REF!</definedName>
    <definedName name="msdmsdn">#REF!</definedName>
    <definedName name="NLL">"Rectángulo 9"</definedName>
    <definedName name="nnnnnn">[12]Lista!$B$17:$B$37</definedName>
    <definedName name="NORMA" localSheetId="8">#REF!</definedName>
    <definedName name="NORMA" localSheetId="7">#REF!</definedName>
    <definedName name="NORMA" localSheetId="4">#REF!</definedName>
    <definedName name="NORMA" localSheetId="5">#REF!</definedName>
    <definedName name="NORMA" localSheetId="6">#REF!</definedName>
    <definedName name="NORMA">#REF!</definedName>
    <definedName name="NORMAS" localSheetId="8">#REF!</definedName>
    <definedName name="NORMAS" localSheetId="7">#REF!</definedName>
    <definedName name="NORMAS" localSheetId="4">#REF!</definedName>
    <definedName name="NORMAS" localSheetId="5">#REF!</definedName>
    <definedName name="NORMAS" localSheetId="6">#REF!</definedName>
    <definedName name="NORMAS">#REF!</definedName>
    <definedName name="obra" localSheetId="1">[2]DATOS!$B$1:$B$65536</definedName>
    <definedName name="obra">[1]DATOS!$B$1:$B$65536</definedName>
    <definedName name="P" localSheetId="8">#REF!</definedName>
    <definedName name="P" localSheetId="7">#REF!</definedName>
    <definedName name="P" localSheetId="4">#REF!</definedName>
    <definedName name="P" localSheetId="5">#REF!</definedName>
    <definedName name="P" localSheetId="6">#REF!</definedName>
    <definedName name="P">#REF!</definedName>
    <definedName name="porcentaje_aditivo" localSheetId="8">#REF!</definedName>
    <definedName name="porcentaje_aditivo" localSheetId="7">#REF!</definedName>
    <definedName name="porcentaje_aditivo" localSheetId="4">#REF!</definedName>
    <definedName name="porcentaje_aditivo" localSheetId="5">#REF!</definedName>
    <definedName name="porcentaje_aditivo" localSheetId="6">#REF!</definedName>
    <definedName name="porcentaje_aditivo">#REF!</definedName>
    <definedName name="porcentaje_finos" localSheetId="8">#REF!</definedName>
    <definedName name="porcentaje_finos" localSheetId="7">#REF!</definedName>
    <definedName name="porcentaje_finos" localSheetId="4">#REF!</definedName>
    <definedName name="porcentaje_finos" localSheetId="5">#REF!</definedName>
    <definedName name="porcentaje_finos" localSheetId="6">#REF!</definedName>
    <definedName name="porcentaje_finos">#REF!</definedName>
    <definedName name="porcentaje_gruesos">#REF!</definedName>
    <definedName name="PR">#REF!</definedName>
    <definedName name="Proceso">#REF!</definedName>
    <definedName name="Procesos">#REF!</definedName>
    <definedName name="propiedades">#REF!</definedName>
    <definedName name="proporciones">#REF!</definedName>
    <definedName name="proporciones_volumen">#REF!</definedName>
    <definedName name="REDGUAYABALCON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DGUAYABALCON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f" localSheetId="1">[2]DATOS!$A$1:$A$65536</definedName>
    <definedName name="ref">[1]DATOS!$A$1:$A$65536</definedName>
    <definedName name="reg" localSheetId="1">#REF!</definedName>
    <definedName name="reg" localSheetId="9">#REF!</definedName>
    <definedName name="reg" localSheetId="8">#REF!</definedName>
    <definedName name="reg" localSheetId="7">#REF!</definedName>
    <definedName name="reg" localSheetId="4">#REF!</definedName>
    <definedName name="reg" localSheetId="5">#REF!</definedName>
    <definedName name="reg" localSheetId="6">#REF!</definedName>
    <definedName name="reg">#REF!</definedName>
    <definedName name="Registro" localSheetId="8">[1]DATOS!#REF!</definedName>
    <definedName name="Registro">[1]DATOS!#REF!</definedName>
    <definedName name="RENDI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DI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ENJALISCOOPERACIÓN"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RF" localSheetId="1">[2]DATOS!#REF!</definedName>
    <definedName name="RF" localSheetId="9">[1]DATOS!#REF!</definedName>
    <definedName name="RF" localSheetId="7">[1]DATOS!#REF!</definedName>
    <definedName name="RF" localSheetId="5">[1]DATOS!#REF!</definedName>
    <definedName name="RF">[1]DATOS!#REF!</definedName>
    <definedName name="s4o" localSheetId="9">#REF!</definedName>
    <definedName name="s4o">#REF!</definedName>
    <definedName name="sdsd">[13]Lista!$B$4:$B$12</definedName>
    <definedName name="ssdd">[13]Lista!$B$23:$B$43</definedName>
    <definedName name="tamaño_maximo" localSheetId="8">#REF!</definedName>
    <definedName name="tamaño_maximo" localSheetId="7">#REF!</definedName>
    <definedName name="tamaño_maximo" localSheetId="4">#REF!</definedName>
    <definedName name="tamaño_maximo" localSheetId="5">#REF!</definedName>
    <definedName name="tamaño_maximo" localSheetId="6">#REF!</definedName>
    <definedName name="tamaño_maximo">#REF!</definedName>
    <definedName name="TipoDeDocumento" localSheetId="8">#REF!</definedName>
    <definedName name="TipoDeDocumento" localSheetId="7">#REF!</definedName>
    <definedName name="TipoDeDocumento" localSheetId="4">#REF!</definedName>
    <definedName name="TipoDeDocumento" localSheetId="5">#REF!</definedName>
    <definedName name="TipoDeDocumento" localSheetId="6">#REF!</definedName>
    <definedName name="TipoDeDocumento">#REF!</definedName>
    <definedName name="TipoDoc">[14]Lista!$B$4:$B$17</definedName>
    <definedName name="TipoDocumento" localSheetId="8">#REF!</definedName>
    <definedName name="TipoDocumento" localSheetId="7">#REF!</definedName>
    <definedName name="TipoDocumento" localSheetId="4">#REF!</definedName>
    <definedName name="TipoDocumento" localSheetId="5">#REF!</definedName>
    <definedName name="TipoDocumento" localSheetId="6">#REF!</definedName>
    <definedName name="TipoDocumento">#REF!</definedName>
    <definedName name="_xlnm.Print_Titles" localSheetId="9">'Registro fotográfico ambiental'!$A:$L,'Registro fotográfico ambiental'!#REF!</definedName>
    <definedName name="_xlnm.Print_Titles" localSheetId="8">'Registro fotográfico OyM'!$A:$L,'Registro fotográfico OyM'!$1:$6</definedName>
    <definedName name="_xlnm.Print_Titles" localSheetId="7">'Registro fotográfico puentes'!$A:$L,'Registro fotográfico puentes'!$1:$6</definedName>
    <definedName name="_xlnm.Print_Titles" localSheetId="4">'Registro fotográfico redes'!$A:$L,'Registro fotográfico redes'!$1:$6</definedName>
    <definedName name="_xlnm.Print_Titles" localSheetId="5">'Registro fotográfico técnico'!$A:$L,'Registro fotográfico técnico'!$1:$6</definedName>
    <definedName name="_xlnm.Print_Titles" localSheetId="6">'Registro fotográfico túnel'!$A:$L,'Registro fotográfico túnel'!$1:$6</definedName>
    <definedName name="VALOR_CONSIGNADO">'[4]Consignaciones CCS'!$H$8:$H$379</definedName>
    <definedName name="vidr1" localSheetId="1">[2]DATOS!$J$1:$J$65536</definedName>
    <definedName name="vidr1">[1]DATOS!$J$1:$J$65536</definedName>
    <definedName name="vidr2" localSheetId="1">[2]DATOS!$N$1:$N$65536</definedName>
    <definedName name="vidr2">[1]DATOS!$N$1:$N$65536</definedName>
    <definedName name="vidr3" localSheetId="1">[2]DATOS!$Q$1:$Q$65536</definedName>
    <definedName name="vidr3">[1]DATOS!$Q$1:$Q$65536</definedName>
    <definedName name="vidr4" localSheetId="1">[2]DATOS!$T$1:$T$65536</definedName>
    <definedName name="vidr4">[1]DATOS!$T$1:$T$65536</definedName>
    <definedName name="vidri" localSheetId="1">[2]DATOS!$F$1:$F$65536</definedName>
    <definedName name="vidri">[1]DATOS!$F$1:$F$65536</definedName>
    <definedName name="wrn.portafolios." localSheetId="8"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7"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4"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5"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localSheetId="6"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wrn.portafolios." hidden="1">{#N/A,#N/A,FALSE,"1 Ago 99";#N/A,#N/A,FALSE,"31 Jul 99";#N/A,#N/A,FALSE,"30 Jul 99";#N/A,#N/A,FALSE,"18 Jul 99 ";#N/A,#N/A,FALSE,"29 Jul 99";#N/A,#N/A,FALSE,"28 Jul 99";#N/A,#N/A,FALSE,"27 Jul 99";#N/A,#N/A,FALSE,"26 Jul 99";#N/A,#N/A,FALSE,"25 Jul 99";#N/A,#N/A,FALSE,"24 Jul 99";#N/A,#N/A,FALSE,"23 Jul 99";#N/A,#N/A,FALSE,"22 Jul 99";#N/A,#N/A,FALSE,"21 Jul 99";#N/A,#N/A,FALSE,"19 Jul 99";#N/A,#N/A,FALSE,"17 Jul 99 ";#N/A,#N/A,FALSE,"16 Jul 99 ";#N/A,#N/A,FALSE,"15 Jul 99  ";#N/A,#N/A,FALSE,"14 Jul 99 ";#N/A,#N/A,FALSE,"13 Jul 99";#N/A,#N/A,FALSE,"11 Jul 99";#N/A,#N/A,FALSE,"10 Jul 99";#N/A,#N/A,FALSE,"9 Jul 99";#N/A,#N/A,FALSE,"8 Jul 99";#N/A,#N/A,FALSE,"7 Jul 99 ";#N/A,#N/A,FALSE,"6 Jul 99 ";#N/A,#N/A,FALSE,"5 Jul 99 ";#N/A,#N/A,FALSE,"4 Jul 99";#N/A,#N/A,FALSE,"3 Jul 99";#N/A,#N/A,FALSE,"2 Jul 99 ";#N/A,#N/A,FALSE,"1 Jul 99 ";#N/A,#N/A,FALSE,"12 Jul 99 "}</definedName>
    <definedName name="x">[12]Lista!$B$17:$B$37</definedName>
    <definedName name="yipitin" localSheetId="2">[1]DATOS!#REF!</definedName>
    <definedName name="yipitin" localSheetId="9">[1]DATOS!#REF!</definedName>
    <definedName name="yipitin" localSheetId="5">[1]DATOS!#REF!</definedName>
    <definedName name="yipitin">[1]DATOS!#REF!</definedName>
    <definedName name="Yipo" localSheetId="2">[1]DATOS!#REF!</definedName>
    <definedName name="Yipo" localSheetId="9">[1]DATOS!#REF!</definedName>
    <definedName name="Yipo">[1]DATOS!#REF!</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O274" i="574" l="1"/>
  <c r="Q274" i="574" s="1"/>
  <c r="O273" i="574"/>
  <c r="Q273" i="574" s="1"/>
  <c r="N268" i="574"/>
  <c r="O267" i="574"/>
  <c r="Q267" i="574" s="1"/>
  <c r="O266" i="574"/>
  <c r="Q266" i="574" s="1"/>
  <c r="O263" i="574"/>
  <c r="Q263" i="574" s="1"/>
  <c r="O262" i="574"/>
  <c r="O261" i="574"/>
  <c r="O260" i="574"/>
  <c r="Q260" i="574" s="1"/>
  <c r="O259" i="574"/>
  <c r="Q259" i="574" s="1"/>
  <c r="O258" i="574"/>
  <c r="Q258" i="574" s="1"/>
  <c r="O257" i="574"/>
  <c r="Q257" i="574" s="1"/>
  <c r="O256" i="574"/>
  <c r="Q256" i="574" s="1"/>
  <c r="O255" i="574"/>
  <c r="Q255" i="574" s="1"/>
  <c r="O254" i="574"/>
  <c r="Q254" i="574" s="1"/>
  <c r="O253" i="574"/>
  <c r="Q253" i="574" s="1"/>
  <c r="O252" i="574"/>
  <c r="Q252" i="574" s="1"/>
  <c r="O251" i="574"/>
  <c r="Q251" i="574" s="1"/>
  <c r="O250" i="574"/>
  <c r="Q250" i="574" s="1"/>
  <c r="O249" i="574"/>
  <c r="Q249" i="574" s="1"/>
  <c r="O248" i="574"/>
  <c r="Q248" i="574" s="1"/>
  <c r="G248" i="574"/>
  <c r="Q247" i="574"/>
  <c r="O247" i="574"/>
  <c r="Q246" i="574"/>
  <c r="O246" i="574"/>
  <c r="Q245" i="574"/>
  <c r="O245" i="574"/>
  <c r="O244" i="574"/>
  <c r="G244" i="574"/>
  <c r="Q244" i="574" s="1"/>
  <c r="O243" i="574"/>
  <c r="Q243" i="574" s="1"/>
  <c r="O232" i="574"/>
  <c r="Q232" i="574" s="1"/>
  <c r="O225" i="574"/>
  <c r="Q225" i="574" s="1"/>
  <c r="O224" i="574"/>
  <c r="Q224" i="574" s="1"/>
  <c r="O223" i="574"/>
  <c r="Q223" i="574" s="1"/>
  <c r="O222" i="574"/>
  <c r="Q222" i="574" s="1"/>
  <c r="O221" i="574"/>
  <c r="Q221" i="574" s="1"/>
  <c r="N218" i="574"/>
  <c r="Q217" i="574"/>
  <c r="O217" i="574"/>
  <c r="Q216" i="574"/>
  <c r="O216" i="574"/>
  <c r="Q215" i="574"/>
  <c r="O215" i="574"/>
  <c r="Q214" i="574"/>
  <c r="O214" i="574"/>
  <c r="Q213" i="574"/>
  <c r="O213" i="574"/>
  <c r="Q212" i="574"/>
  <c r="O212" i="574"/>
  <c r="O211" i="574"/>
  <c r="Q211" i="574" s="1"/>
  <c r="Q210" i="574"/>
  <c r="O210" i="574"/>
  <c r="O209" i="574"/>
  <c r="Q209" i="574" s="1"/>
  <c r="Q208" i="574"/>
  <c r="O208" i="574"/>
  <c r="O207" i="574"/>
  <c r="Q207" i="574" s="1"/>
  <c r="Q206" i="574"/>
  <c r="O206" i="574"/>
  <c r="O205" i="574"/>
  <c r="Q205" i="574" s="1"/>
  <c r="Q204" i="574"/>
  <c r="O204" i="574"/>
  <c r="O203" i="574"/>
  <c r="Q203" i="574" s="1"/>
  <c r="Q202" i="574"/>
  <c r="O202" i="574"/>
  <c r="O201" i="574"/>
  <c r="Q201" i="574" s="1"/>
  <c r="Q200" i="574"/>
  <c r="O200" i="574"/>
  <c r="O199" i="574"/>
  <c r="Q199" i="574" s="1"/>
  <c r="Q198" i="574"/>
  <c r="O198" i="574"/>
  <c r="O197" i="574"/>
  <c r="Q197" i="574" s="1"/>
  <c r="Q196" i="574"/>
  <c r="O196" i="574"/>
  <c r="O195" i="574"/>
  <c r="Q195" i="574" s="1"/>
  <c r="Q194" i="574"/>
  <c r="O194" i="574"/>
  <c r="O187" i="574"/>
  <c r="Q187" i="574" s="1"/>
  <c r="Q186" i="574"/>
  <c r="O186" i="574"/>
  <c r="O185" i="574"/>
  <c r="Q185" i="574" s="1"/>
  <c r="N185" i="574"/>
  <c r="O184" i="574"/>
  <c r="Q184" i="574" s="1"/>
  <c r="Q183" i="574"/>
  <c r="O183" i="574"/>
  <c r="G183" i="574"/>
  <c r="O182" i="574"/>
  <c r="Q182" i="574" s="1"/>
  <c r="Q181" i="574"/>
  <c r="O181" i="574"/>
  <c r="O180" i="574"/>
  <c r="Q180" i="574" s="1"/>
  <c r="Q179" i="574"/>
  <c r="O179" i="574"/>
  <c r="O178" i="574"/>
  <c r="Q178" i="574" s="1"/>
  <c r="Q177" i="574"/>
  <c r="O177" i="574"/>
  <c r="O176" i="574"/>
  <c r="Q176" i="574" s="1"/>
  <c r="Q175" i="574"/>
  <c r="O175" i="574"/>
  <c r="O170" i="574"/>
  <c r="Q170" i="574" s="1"/>
  <c r="Q169" i="574"/>
  <c r="O169" i="574"/>
  <c r="O168" i="574"/>
  <c r="Q168" i="574" s="1"/>
  <c r="Q167" i="574"/>
  <c r="O167" i="574"/>
  <c r="O166" i="574"/>
  <c r="Q166" i="574" s="1"/>
  <c r="Q165" i="574"/>
  <c r="O165" i="574"/>
  <c r="O164" i="574"/>
  <c r="Q164" i="574" s="1"/>
  <c r="Q163" i="574"/>
  <c r="O163" i="574"/>
  <c r="O162" i="574"/>
  <c r="Q162" i="574" s="1"/>
  <c r="Q154" i="574"/>
  <c r="O154" i="574"/>
  <c r="O153" i="574"/>
  <c r="Q153" i="574" s="1"/>
  <c r="Q152" i="574"/>
  <c r="O152" i="574"/>
  <c r="O151" i="574"/>
  <c r="Q151" i="574" s="1"/>
  <c r="Q150" i="574"/>
  <c r="O150" i="574"/>
  <c r="O149" i="574"/>
  <c r="Q148" i="574"/>
  <c r="O148" i="574"/>
  <c r="O147" i="574"/>
  <c r="Q147" i="574" s="1"/>
  <c r="Q146" i="574"/>
  <c r="O146" i="574"/>
  <c r="O145" i="574"/>
  <c r="Q145" i="574" s="1"/>
  <c r="Q144" i="574"/>
  <c r="O144" i="574"/>
  <c r="O140" i="574"/>
  <c r="Q140" i="574" s="1"/>
  <c r="Q139" i="574"/>
  <c r="O139" i="574"/>
  <c r="O138" i="574"/>
  <c r="Q138" i="574" s="1"/>
  <c r="Q137" i="574"/>
  <c r="O137" i="574"/>
  <c r="O136" i="574"/>
  <c r="G136" i="574"/>
  <c r="Q136" i="574" s="1"/>
  <c r="Q135" i="574"/>
  <c r="O135" i="574"/>
  <c r="O134" i="574"/>
  <c r="Q134" i="574" s="1"/>
  <c r="Q133" i="574"/>
  <c r="O133" i="574"/>
  <c r="O132" i="574"/>
  <c r="Q132" i="574" s="1"/>
  <c r="Q131" i="574"/>
  <c r="O131" i="574"/>
  <c r="O130" i="574"/>
  <c r="Q130" i="574" s="1"/>
  <c r="Q129" i="574"/>
  <c r="O129" i="574"/>
  <c r="O128" i="574"/>
  <c r="Q128" i="574" s="1"/>
  <c r="Q127" i="574"/>
  <c r="O127" i="574"/>
  <c r="O126" i="574"/>
  <c r="Q126" i="574" s="1"/>
  <c r="Q125" i="574"/>
  <c r="O125" i="574"/>
  <c r="O124" i="574"/>
  <c r="Q124" i="574" s="1"/>
  <c r="Q123" i="574"/>
  <c r="O123" i="574"/>
  <c r="O122" i="574"/>
  <c r="Q122" i="574" s="1"/>
  <c r="Q121" i="574"/>
  <c r="O121" i="574"/>
  <c r="O120" i="574"/>
  <c r="Q120" i="574" s="1"/>
  <c r="Q119" i="574"/>
  <c r="O119" i="574"/>
  <c r="G114" i="574"/>
  <c r="Q113" i="574"/>
  <c r="O113" i="574"/>
  <c r="O112" i="574"/>
  <c r="Q112" i="574" s="1"/>
  <c r="G111" i="574"/>
  <c r="O110" i="574"/>
  <c r="Q110" i="574" s="1"/>
  <c r="Q109" i="574"/>
  <c r="O109" i="574"/>
  <c r="O108" i="574"/>
  <c r="Q108" i="574" s="1"/>
  <c r="Q107" i="574"/>
  <c r="O107" i="574"/>
  <c r="O106" i="574"/>
  <c r="Q106" i="574" s="1"/>
  <c r="Q105" i="574"/>
  <c r="O105" i="574"/>
  <c r="O104" i="574"/>
  <c r="Q104" i="574" s="1"/>
  <c r="Q103" i="574"/>
  <c r="O103" i="574"/>
  <c r="O102" i="574"/>
  <c r="Q102" i="574" s="1"/>
  <c r="Q101" i="574"/>
  <c r="O101" i="574"/>
  <c r="O100" i="574"/>
  <c r="Q100" i="574" s="1"/>
  <c r="Q99" i="574"/>
  <c r="O99" i="574"/>
  <c r="O98" i="574"/>
  <c r="Q98" i="574" s="1"/>
  <c r="Q97" i="574"/>
  <c r="O97" i="574"/>
  <c r="O96" i="574"/>
  <c r="Q96" i="574" s="1"/>
  <c r="Q95" i="574"/>
  <c r="O95" i="574"/>
  <c r="O94" i="574"/>
  <c r="Q94" i="574" s="1"/>
  <c r="Q93" i="574"/>
  <c r="O93" i="574"/>
  <c r="O92" i="574"/>
  <c r="Q92" i="574" s="1"/>
  <c r="Q91" i="574"/>
  <c r="O91" i="574"/>
  <c r="O90" i="574"/>
  <c r="Q90" i="574" s="1"/>
  <c r="Q89" i="574"/>
  <c r="O89" i="574"/>
  <c r="O88" i="574"/>
  <c r="Q88" i="574" s="1"/>
  <c r="Q87" i="574"/>
  <c r="O87" i="574"/>
  <c r="O86" i="574"/>
  <c r="Q86" i="574" s="1"/>
  <c r="Q85" i="574"/>
  <c r="O85" i="574"/>
  <c r="O84" i="574"/>
  <c r="Q84" i="574" s="1"/>
  <c r="Q83" i="574"/>
  <c r="O83" i="574"/>
  <c r="O82" i="574"/>
  <c r="Q82" i="574" s="1"/>
  <c r="Q81" i="574"/>
  <c r="O81" i="574"/>
  <c r="O80" i="574"/>
  <c r="Q80" i="574" s="1"/>
  <c r="Q79" i="574"/>
  <c r="O79" i="574"/>
  <c r="O78" i="574"/>
  <c r="Q78" i="574" s="1"/>
  <c r="Q77" i="574"/>
  <c r="O77" i="574"/>
  <c r="O76" i="574"/>
  <c r="Q76" i="574" s="1"/>
  <c r="Q75" i="574"/>
  <c r="O75" i="574"/>
  <c r="O74" i="574"/>
  <c r="Q74" i="574" s="1"/>
  <c r="Q73" i="574"/>
  <c r="O73" i="574"/>
  <c r="O72" i="574"/>
  <c r="Q72" i="574" s="1"/>
  <c r="Q71" i="574"/>
  <c r="O71" i="574"/>
  <c r="O70" i="574"/>
  <c r="Q70" i="574" s="1"/>
  <c r="Q69" i="574"/>
  <c r="O69" i="574"/>
  <c r="O68" i="574"/>
  <c r="Q68" i="574" s="1"/>
  <c r="Q67" i="574"/>
  <c r="O67" i="574"/>
  <c r="O66" i="574"/>
  <c r="Q66" i="574" s="1"/>
  <c r="Q65" i="574"/>
  <c r="O65" i="574"/>
  <c r="O64" i="574"/>
  <c r="Q64" i="574" s="1"/>
  <c r="Q63" i="574"/>
  <c r="O63" i="574"/>
  <c r="O62" i="574"/>
  <c r="Q62" i="574" s="1"/>
  <c r="Q61" i="574"/>
  <c r="O61" i="574"/>
  <c r="O60" i="574"/>
  <c r="Q60" i="574" s="1"/>
  <c r="Q59" i="574"/>
  <c r="O59" i="574"/>
  <c r="O58" i="574"/>
  <c r="Q58" i="574" s="1"/>
  <c r="Q57" i="574"/>
  <c r="O57" i="574"/>
  <c r="O56" i="574"/>
  <c r="Q56" i="574" s="1"/>
  <c r="Q55" i="574"/>
  <c r="O55" i="574"/>
  <c r="O54" i="574"/>
  <c r="Q54" i="574" s="1"/>
  <c r="Q53" i="574"/>
  <c r="O53" i="574"/>
  <c r="O52" i="574"/>
  <c r="Q52" i="574" s="1"/>
  <c r="Q51" i="574"/>
  <c r="O51" i="574"/>
  <c r="O50" i="574"/>
  <c r="Q50" i="574" s="1"/>
  <c r="Q49" i="574"/>
  <c r="O49" i="574"/>
  <c r="O48" i="574"/>
  <c r="Q48" i="574" s="1"/>
  <c r="Q47" i="574"/>
  <c r="O47" i="574"/>
  <c r="O46" i="574"/>
  <c r="Q46" i="574" s="1"/>
  <c r="Q45" i="574"/>
  <c r="O45" i="574"/>
  <c r="O44" i="574"/>
  <c r="Q44" i="574" s="1"/>
  <c r="Q43" i="574"/>
  <c r="O43" i="574"/>
  <c r="O42" i="574"/>
  <c r="Q42" i="574" s="1"/>
  <c r="Q41" i="574"/>
  <c r="O41" i="574"/>
  <c r="O40" i="574"/>
  <c r="Q40" i="574" s="1"/>
  <c r="Q39" i="574"/>
  <c r="O39" i="574"/>
  <c r="O38" i="574"/>
  <c r="Q38" i="574" s="1"/>
  <c r="Q37" i="574"/>
  <c r="O37" i="574"/>
  <c r="O36" i="574"/>
  <c r="Q36" i="574" s="1"/>
  <c r="Q35" i="574"/>
  <c r="O35" i="574"/>
  <c r="O34" i="574"/>
  <c r="Q34" i="574" s="1"/>
  <c r="Q33" i="574"/>
  <c r="O33" i="574"/>
  <c r="O32" i="574"/>
  <c r="Q32" i="574" s="1"/>
  <c r="Q31" i="574"/>
  <c r="O31" i="574"/>
  <c r="O30" i="574"/>
  <c r="Q30" i="574" s="1"/>
  <c r="Q29" i="574"/>
  <c r="O29" i="574"/>
  <c r="O28" i="574"/>
  <c r="Q28" i="574" s="1"/>
  <c r="Q27" i="574"/>
  <c r="O27" i="574"/>
  <c r="O26" i="574"/>
  <c r="Q26" i="574" s="1"/>
  <c r="Q25" i="574"/>
  <c r="O25" i="574"/>
  <c r="O24" i="574"/>
  <c r="Q24" i="574" s="1"/>
  <c r="Q23" i="574"/>
  <c r="O23" i="574"/>
  <c r="O22" i="574"/>
  <c r="Q22" i="574" s="1"/>
  <c r="Q21" i="574"/>
  <c r="O21" i="574"/>
  <c r="O20" i="574"/>
  <c r="Q20" i="574" s="1"/>
  <c r="Q19" i="574"/>
  <c r="O19" i="574"/>
  <c r="O18" i="574"/>
  <c r="Q18" i="574" s="1"/>
  <c r="Q17" i="574"/>
  <c r="O17" i="574"/>
  <c r="O16" i="574"/>
  <c r="Q16" i="574" s="1"/>
  <c r="Q15" i="574"/>
  <c r="O15" i="574"/>
  <c r="N14" i="574"/>
  <c r="Q268" i="574" l="1"/>
  <c r="S268" i="574" s="1"/>
  <c r="Q111" i="574"/>
  <c r="Q114" i="574" s="1"/>
  <c r="G268" i="574"/>
  <c r="G77" i="593" l="1"/>
  <c r="G76" i="593"/>
  <c r="F75" i="593"/>
  <c r="G75" i="593" s="1"/>
  <c r="G74" i="593"/>
  <c r="G73" i="593"/>
  <c r="F72" i="593"/>
  <c r="G72" i="593" s="1"/>
  <c r="G71" i="593"/>
  <c r="G70" i="593"/>
  <c r="F69" i="593"/>
  <c r="E69" i="593"/>
  <c r="G69" i="593" s="1"/>
  <c r="G68" i="593"/>
  <c r="G67" i="593"/>
  <c r="G66" i="593"/>
  <c r="G65" i="593"/>
  <c r="G64" i="593"/>
  <c r="G63" i="593"/>
  <c r="G62" i="593"/>
  <c r="G61" i="593"/>
  <c r="F60" i="593"/>
  <c r="E60" i="593"/>
  <c r="D60" i="593"/>
  <c r="G60" i="593" s="1"/>
  <c r="G59" i="593"/>
  <c r="G58" i="593"/>
  <c r="G57" i="593"/>
  <c r="F57" i="593"/>
  <c r="E57" i="593"/>
  <c r="D57" i="593"/>
  <c r="Q56" i="593"/>
  <c r="G56" i="593"/>
  <c r="Q55" i="593"/>
  <c r="G55" i="593"/>
  <c r="P54" i="593"/>
  <c r="O54" i="593"/>
  <c r="N54" i="593"/>
  <c r="G54" i="593"/>
  <c r="Q53" i="593"/>
  <c r="P53" i="593"/>
  <c r="G53" i="593"/>
  <c r="Q52" i="593"/>
  <c r="G52" i="593"/>
  <c r="P51" i="593"/>
  <c r="O51" i="593"/>
  <c r="N51" i="593"/>
  <c r="M51" i="593"/>
  <c r="Q51" i="593" s="1"/>
  <c r="G51" i="593"/>
  <c r="Q50" i="593"/>
  <c r="G50" i="593"/>
  <c r="Q49" i="593"/>
  <c r="G49" i="593"/>
  <c r="P48" i="593"/>
  <c r="O48" i="593"/>
  <c r="N48" i="593"/>
  <c r="M48" i="593"/>
  <c r="Q48" i="593" s="1"/>
  <c r="F48" i="593"/>
  <c r="E48" i="593"/>
  <c r="D48" i="593"/>
  <c r="G48" i="593" s="1"/>
  <c r="Q47" i="593"/>
  <c r="G47" i="593"/>
  <c r="Q46" i="593"/>
  <c r="G46" i="593"/>
  <c r="O45" i="593"/>
  <c r="N45" i="593"/>
  <c r="M45" i="593"/>
  <c r="Q45" i="593" s="1"/>
  <c r="F45" i="593"/>
  <c r="E45" i="593"/>
  <c r="D45" i="593"/>
  <c r="G45" i="593" s="1"/>
  <c r="Q44" i="593"/>
  <c r="G44" i="593"/>
  <c r="Q43" i="593"/>
  <c r="O42" i="593"/>
  <c r="N42" i="593"/>
  <c r="M42" i="593"/>
  <c r="Q42" i="593" s="1"/>
  <c r="F42" i="593"/>
  <c r="E42" i="593"/>
  <c r="D42" i="593"/>
  <c r="G42" i="593" s="1"/>
  <c r="Q41" i="593"/>
  <c r="G41" i="593"/>
  <c r="Q40" i="593"/>
  <c r="G40" i="593"/>
  <c r="O39" i="593"/>
  <c r="N39" i="593"/>
  <c r="M39" i="593"/>
  <c r="Q39" i="593" s="1"/>
  <c r="F39" i="593"/>
  <c r="E39" i="593"/>
  <c r="D39" i="593"/>
  <c r="G39" i="593" s="1"/>
  <c r="Q38" i="593"/>
  <c r="G38" i="593"/>
  <c r="Q37" i="593"/>
  <c r="G37" i="593"/>
  <c r="O36" i="593"/>
  <c r="N36" i="593"/>
  <c r="M36" i="593"/>
  <c r="Q36" i="593" s="1"/>
  <c r="F36" i="593"/>
  <c r="E36" i="593"/>
  <c r="D36" i="593"/>
  <c r="G36" i="593" s="1"/>
  <c r="Q35" i="593"/>
  <c r="O35" i="593"/>
  <c r="G35" i="593"/>
  <c r="Q34" i="593"/>
  <c r="O34" i="593"/>
  <c r="G34" i="593"/>
  <c r="P33" i="593"/>
  <c r="O33" i="593"/>
  <c r="N33" i="593"/>
  <c r="M33" i="593"/>
  <c r="Q33" i="593" s="1"/>
  <c r="G33" i="593"/>
  <c r="F33" i="593"/>
  <c r="E33" i="593"/>
  <c r="D33" i="593"/>
  <c r="Q32" i="593"/>
  <c r="O32" i="593"/>
  <c r="N32" i="593"/>
  <c r="M32" i="593"/>
  <c r="G32" i="593"/>
  <c r="Q31" i="593"/>
  <c r="O31" i="593"/>
  <c r="N31" i="593"/>
  <c r="G31" i="593"/>
  <c r="N30" i="593"/>
  <c r="M30" i="593"/>
  <c r="F30" i="593"/>
  <c r="E30" i="593"/>
  <c r="D30" i="593"/>
  <c r="G30" i="593" s="1"/>
  <c r="Q29" i="593"/>
  <c r="G29" i="593"/>
  <c r="Q28" i="593"/>
  <c r="G28" i="593"/>
  <c r="N27" i="593"/>
  <c r="M27" i="593"/>
  <c r="F27" i="593"/>
  <c r="E27" i="593"/>
  <c r="D27" i="593"/>
  <c r="G27" i="593" s="1"/>
  <c r="Q26" i="593"/>
  <c r="G26" i="593"/>
  <c r="Q25" i="593"/>
  <c r="G25" i="593"/>
  <c r="P24" i="593"/>
  <c r="P30" i="593" s="1"/>
  <c r="O24" i="593"/>
  <c r="O30" i="593" s="1"/>
  <c r="N24" i="593"/>
  <c r="M24" i="593"/>
  <c r="Q24" i="593" s="1"/>
  <c r="G24" i="593"/>
  <c r="F24" i="593"/>
  <c r="E24" i="593"/>
  <c r="D24" i="593"/>
  <c r="P23" i="593"/>
  <c r="O23" i="593"/>
  <c r="M23" i="593"/>
  <c r="G23" i="593"/>
  <c r="O22" i="593"/>
  <c r="N22" i="593"/>
  <c r="Q22" i="593" s="1"/>
  <c r="G22" i="593"/>
  <c r="P21" i="593"/>
  <c r="P27" i="593" s="1"/>
  <c r="O21" i="593"/>
  <c r="O27" i="593" s="1"/>
  <c r="N21" i="593"/>
  <c r="M21" i="593"/>
  <c r="Q21" i="593" s="1"/>
  <c r="G21" i="593"/>
  <c r="F21" i="593"/>
  <c r="E21" i="593"/>
  <c r="D21" i="593"/>
  <c r="Q20" i="593"/>
  <c r="G20" i="593"/>
  <c r="Q19" i="593"/>
  <c r="G19" i="593"/>
  <c r="Q18" i="593"/>
  <c r="P18" i="593"/>
  <c r="O18" i="593"/>
  <c r="N18" i="593"/>
  <c r="M18" i="593"/>
  <c r="F18" i="593"/>
  <c r="E18" i="593"/>
  <c r="D18" i="593"/>
  <c r="G18" i="593" s="1"/>
  <c r="Q17" i="593"/>
  <c r="G17" i="593"/>
  <c r="Q16" i="593"/>
  <c r="G16" i="593"/>
  <c r="P15" i="593"/>
  <c r="O15" i="593"/>
  <c r="N15" i="593"/>
  <c r="M15" i="593"/>
  <c r="Q15" i="593" s="1"/>
  <c r="F15" i="593"/>
  <c r="E15" i="593"/>
  <c r="D15" i="593"/>
  <c r="G15" i="593" s="1"/>
  <c r="P14" i="593"/>
  <c r="N14" i="593"/>
  <c r="N23" i="593" s="1"/>
  <c r="M14" i="593"/>
  <c r="Q14" i="593" s="1"/>
  <c r="E14" i="593"/>
  <c r="D14" i="593"/>
  <c r="G14" i="593" s="1"/>
  <c r="P13" i="593"/>
  <c r="P22" i="593" s="1"/>
  <c r="N13" i="593"/>
  <c r="M13" i="593"/>
  <c r="Q13" i="593" s="1"/>
  <c r="G13" i="593"/>
  <c r="E13" i="593"/>
  <c r="D13" i="593"/>
  <c r="Q12" i="593"/>
  <c r="G12" i="593"/>
  <c r="Q27" i="593" l="1"/>
  <c r="Q30" i="593"/>
  <c r="Q23" i="593"/>
  <c r="M54" i="593"/>
  <c r="Q54" i="593" s="1"/>
  <c r="E156" i="316" l="1"/>
  <c r="F214" i="316"/>
  <c r="E272" i="316"/>
  <c r="G148" i="316" l="1"/>
  <c r="G143" i="316" l="1"/>
  <c r="J304" i="316" l="1"/>
  <c r="E296" i="316" l="1"/>
  <c r="C296" i="316"/>
  <c r="F293" i="316"/>
  <c r="J293" i="316" s="1"/>
  <c r="D275" i="316"/>
  <c r="B275" i="316"/>
  <c r="I272" i="316"/>
  <c r="J257" i="316"/>
  <c r="E217" i="316"/>
  <c r="C217" i="316"/>
  <c r="D159" i="316"/>
  <c r="B159" i="316"/>
  <c r="K150" i="316"/>
  <c r="E150" i="316"/>
  <c r="K148" i="316"/>
  <c r="G296" i="316" s="1"/>
  <c r="H148" i="316"/>
  <c r="K147" i="316"/>
  <c r="H147" i="316"/>
  <c r="G147" i="316"/>
  <c r="K146" i="316"/>
  <c r="F275" i="316" s="1"/>
  <c r="H146" i="316"/>
  <c r="K145" i="316"/>
  <c r="G260" i="316" s="1"/>
  <c r="H260" i="316" s="1"/>
  <c r="H145" i="316"/>
  <c r="G145" i="316"/>
  <c r="K144" i="316"/>
  <c r="G217" i="316" s="1"/>
  <c r="H144" i="316"/>
  <c r="K143" i="316"/>
  <c r="F159" i="316" s="1"/>
  <c r="H143" i="316"/>
  <c r="J214" i="316" l="1"/>
  <c r="G144" i="316"/>
  <c r="H150" i="316"/>
  <c r="G146" i="316"/>
  <c r="I156" i="316"/>
  <c r="G150" i="316" l="1"/>
</calcChain>
</file>

<file path=xl/comments1.xml><?xml version="1.0" encoding="utf-8"?>
<comments xmlns="http://schemas.openxmlformats.org/spreadsheetml/2006/main">
  <authors>
    <author>Epsilon4g02</author>
    <author>Reinel</author>
  </authors>
  <commentList>
    <comment ref="I142" authorId="0" shapeId="0">
      <text>
        <r>
          <rPr>
            <b/>
            <sz val="9"/>
            <color indexed="81"/>
            <rFont val="Tahoma"/>
            <family val="2"/>
          </rPr>
          <t>Previsto, de acuerdo al Plan de Obras</t>
        </r>
      </text>
    </comment>
    <comment ref="J142" authorId="0" shapeId="0">
      <text>
        <r>
          <rPr>
            <b/>
            <sz val="9"/>
            <color indexed="81"/>
            <rFont val="Tahoma"/>
            <family val="2"/>
          </rPr>
          <t>Previsto, de acuerdo al Plan de Obras</t>
        </r>
      </text>
    </comment>
    <comment ref="G275" authorId="1" shapeId="0">
      <text>
        <r>
          <rPr>
            <b/>
            <sz val="12"/>
            <color indexed="81"/>
            <rFont val="Tahoma"/>
            <family val="2"/>
          </rPr>
          <t>Reinel:</t>
        </r>
        <r>
          <rPr>
            <sz val="12"/>
            <color indexed="81"/>
            <rFont val="Tahoma"/>
            <family val="2"/>
          </rPr>
          <t xml:space="preserve">
Incluye el túnel.</t>
        </r>
      </text>
    </comment>
  </commentList>
</comments>
</file>

<file path=xl/comments2.xml><?xml version="1.0" encoding="utf-8"?>
<comments xmlns="http://schemas.openxmlformats.org/spreadsheetml/2006/main">
  <authors>
    <author>Usuario</author>
  </authors>
  <commentList>
    <comment ref="B45" authorId="0" shapeId="0">
      <text>
        <r>
          <rPr>
            <b/>
            <sz val="9"/>
            <color indexed="81"/>
            <rFont val="Tahoma"/>
            <family val="2"/>
          </rPr>
          <t>Usuario:</t>
        </r>
        <r>
          <rPr>
            <sz val="9"/>
            <color indexed="81"/>
            <rFont val="Tahoma"/>
            <family val="2"/>
          </rPr>
          <t xml:space="preserve">
No todos los avaluos llevan Oferta de compra, esta depende de si es propiedad o posesion</t>
        </r>
      </text>
    </comment>
  </commentList>
</comments>
</file>

<file path=xl/comments3.xml><?xml version="1.0" encoding="utf-8"?>
<comments xmlns="http://schemas.openxmlformats.org/spreadsheetml/2006/main">
  <authors>
    <author>Jorge Tamayo</author>
  </authors>
  <commentList>
    <comment ref="N217" authorId="0" shapeId="0">
      <text>
        <r>
          <rPr>
            <b/>
            <sz val="9"/>
            <color indexed="81"/>
            <rFont val="Tahoma"/>
            <family val="2"/>
          </rPr>
          <t>Jorge Tamayo:</t>
        </r>
        <r>
          <rPr>
            <sz val="9"/>
            <color indexed="81"/>
            <rFont val="Tahoma"/>
            <family val="2"/>
          </rPr>
          <t xml:space="preserve">
Aporte de mayo/2019
</t>
        </r>
      </text>
    </comment>
    <comment ref="N218" authorId="0" shapeId="0">
      <text>
        <r>
          <rPr>
            <b/>
            <sz val="9"/>
            <color indexed="81"/>
            <rFont val="Tahoma"/>
            <family val="2"/>
          </rPr>
          <t>Jorge Tamayo:</t>
        </r>
        <r>
          <rPr>
            <sz val="9"/>
            <color indexed="81"/>
            <rFont val="Tahoma"/>
            <family val="2"/>
          </rPr>
          <t xml:space="preserve">
Aporte de junio/2019</t>
        </r>
      </text>
    </comment>
  </commentList>
</comments>
</file>

<file path=xl/sharedStrings.xml><?xml version="1.0" encoding="utf-8"?>
<sst xmlns="http://schemas.openxmlformats.org/spreadsheetml/2006/main" count="2618" uniqueCount="1242">
  <si>
    <t>CÓDIGO</t>
  </si>
  <si>
    <t>GESTIÓN CONTRACTUAL Y SEGUIMIENTO DE PROYECTOS DE INFRAESTRUCTURA DE TRANSPORTE</t>
  </si>
  <si>
    <t>VERSIÓN</t>
  </si>
  <si>
    <t>RESUMEN EJECUTIVO ESTADO DE AVANCE SEMANAL</t>
  </si>
  <si>
    <t>FECHA</t>
  </si>
  <si>
    <t>R E S U M E N   G E R E N C I A L</t>
  </si>
  <si>
    <t>1. ESTUDIOS Y DISEÑOS</t>
  </si>
  <si>
    <t>RESUMEN DE APROBACIONES</t>
  </si>
  <si>
    <t>Estudios y Diseños</t>
  </si>
  <si>
    <t>UF1</t>
  </si>
  <si>
    <t>UF2</t>
  </si>
  <si>
    <t>UF3</t>
  </si>
  <si>
    <t>UF4</t>
  </si>
  <si>
    <t>Tránsito y Transporte</t>
  </si>
  <si>
    <t>Diseño Pavimentos</t>
  </si>
  <si>
    <t>Diseño Geométrico</t>
  </si>
  <si>
    <t>Diseño Estructuras</t>
  </si>
  <si>
    <t>Diseño Geotecnia y Suelos</t>
  </si>
  <si>
    <t>DEV-SAL-INTV-0235-17    13/01/17
EPS4G-0039-17    25/01/17
NO OBJETADO (UF2.2)</t>
  </si>
  <si>
    <t>Geología</t>
  </si>
  <si>
    <t>Hidrología, Hidráulica</t>
  </si>
  <si>
    <t>Túnel</t>
  </si>
  <si>
    <t>Redes</t>
  </si>
  <si>
    <t>Urbanismo y Paisajismo</t>
  </si>
  <si>
    <t>Edificaciones</t>
  </si>
  <si>
    <t>DESCRIPCIÓN</t>
  </si>
  <si>
    <t>OFICIO ENTREGA</t>
  </si>
  <si>
    <t>OFICIO OBSERVACIONES</t>
  </si>
  <si>
    <t>NOTA:  Según el Numeral 6.2 de la Parte General del Contrato, las observaciones de la Interventoría no se entienden como aprobación o desaprobación y no sirven de excusa para el no cumplimento de los resultados requeridos en las especificaciones técnicas o para el no cumplimiento de cualquier otra de sus obligaciones bajo el Contrato.</t>
  </si>
  <si>
    <t xml:space="preserve">2. CUMPLIMIENTO REQUERIMIENTOS LICENCIAS Y PERMISOS AMBIENTALES </t>
  </si>
  <si>
    <t>UF</t>
  </si>
  <si>
    <t>Estado actual</t>
  </si>
  <si>
    <t>% Avance</t>
  </si>
  <si>
    <t>1 y 3</t>
  </si>
  <si>
    <t>2.1</t>
  </si>
  <si>
    <t xml:space="preserve">C. Nueva S. Jerónimo
Santa Fe de Antioquia </t>
  </si>
  <si>
    <t>1 y 2.1</t>
  </si>
  <si>
    <t>C. Existente Salida Túnel de Occidente - Santa Fe de Antioquia 
Ruta   6204</t>
  </si>
  <si>
    <t>2.2</t>
  </si>
  <si>
    <t>C. Existente Cativo-  Manglar - Cañasgordas Ruta 6203</t>
  </si>
  <si>
    <t>4.2</t>
  </si>
  <si>
    <t>C. Existente Santa Fe de Antioquia - Bolombolo.</t>
  </si>
  <si>
    <t>3. SOCIAL</t>
  </si>
  <si>
    <t>PROGRAMA</t>
  </si>
  <si>
    <t>REUNIONES / ACTIVIDADES / OBSERVACIONES DE LA SEMANA</t>
  </si>
  <si>
    <t>UNIDAD FUNCIONAL</t>
  </si>
  <si>
    <t>ACTIVIDAD</t>
  </si>
  <si>
    <t>5. FINANCIERA</t>
  </si>
  <si>
    <t>TEMAS DE CONTROL EN EL PERIODO</t>
  </si>
  <si>
    <t>6. RIESGOS DEL PROYECTO EN EL PERIODO</t>
  </si>
  <si>
    <t>ÁREA</t>
  </si>
  <si>
    <t>ASIGNACIÓN</t>
  </si>
  <si>
    <t>Ambiental</t>
  </si>
  <si>
    <t>Diseño</t>
  </si>
  <si>
    <t>UF1, 2.1 y 3 condicionados a que se ajusten los temas pendientes a las Excepciones establecidas en el Contrato.
Mediante oficio EPS4G-026-15 del 18/11/2015, se da la No Objeción al Contrato de Diseño, establecido como obligación contractual del Concesionario.
La Interventoría manifiesta la No Objeción al Trazado en Planta y Perfil correspondiente al Diseño Geométrico presentado por el Concesionario de las Unidades Funcionales 1, 2.1 y 3, quedando condicionado a que se ajusten los temas pendientes a las Excepciones establecidas en el Contrato.
Las Unidades Funcionales 2.2 y 4.2 no requieren de aprobación de Estudios de Detalle y aprobación del Trazado geométrico a excepción de Diseño Planimétrico y Estudios y Diseños para Estabilización de sitios con pérdida de banca.</t>
  </si>
  <si>
    <t>Predial</t>
  </si>
  <si>
    <t xml:space="preserve">Los mayores costos por incremento de áreas de afectación predial, a las concertadas en el otrosí Nº 3, las debe asumir el Concesionario. Debido a que, la diferencia en valores resultante del comparativo entre los diseños Fase II y Fase III, que fueron objeto del Otrosí Nº 3, se obtuvieron de un diseño presentado por el Concesionario Versión Final, el cual tenía inmerso las afectaciones totales del Proyecto Autopista al Mar 1. </t>
  </si>
  <si>
    <t xml:space="preserve">Compartido: 100-120% Privado; 
120-200% :30% privado, 70% Publico
&gt;200%: 100% publico </t>
  </si>
  <si>
    <t>Tarifa Diferencial</t>
  </si>
  <si>
    <t>No aceptación por parte del Concesionario de continuar con la Tarifa Diferencial.
DEV-SAL-ANI-0073-2016 (ANI). 07/06/2016. El Concesionario argumenta que las Resoluciones que establecen la Tarifa Diferencial solo regirán a partir del Acta de Terminación de la Unidad Funcional donde está ubicada la Estación de Peaje. Por su parte, el Contrato establece que el plazo que correrá desde el 1 de julio de 2016 hasta que se cumpla la condición descrita, "el concesionario tendrá el derecho al recaudo correspondiente de las tarifas que al momento de la entrega de la Estación de Peaje se estén cobrando al público".
EPS4G-0198-16 (Gobernación de Antioquia). 20/06/2016. La Interventoría solicita a la Secretaría de Infraestructura Física de la Gobernación copia de las Resoluciones o Actos Administrativos expedidos por la Gobernación para la creación de las Tarifas excepcionales y Diferenciales para algunos usuarios de la estación de Peaje de Aburra.</t>
  </si>
  <si>
    <t>100% Publico</t>
  </si>
  <si>
    <t>Autopistas de la Prosperidad Mar 1</t>
  </si>
  <si>
    <t>Unidad Funcional</t>
  </si>
  <si>
    <t xml:space="preserve">Programado </t>
  </si>
  <si>
    <t>Ejecutado</t>
  </si>
  <si>
    <t>Comienzo</t>
  </si>
  <si>
    <t>Fin</t>
  </si>
  <si>
    <t>Duración (días)</t>
  </si>
  <si>
    <t>Unidad Funcional 1</t>
  </si>
  <si>
    <t>Unidad Funcional 2.1</t>
  </si>
  <si>
    <t>Obras Adicionales UF2.2</t>
  </si>
  <si>
    <t>Unidad Funcional 3</t>
  </si>
  <si>
    <t>Unidad Funcional 4.1</t>
  </si>
  <si>
    <t>Unidad Funcional 4.2</t>
  </si>
  <si>
    <t>Total del Proyecto</t>
  </si>
  <si>
    <t>AVANCE DE OBRA</t>
  </si>
  <si>
    <t>Avance</t>
  </si>
  <si>
    <t>Atrasado</t>
  </si>
  <si>
    <t>Avance total de la UF</t>
  </si>
  <si>
    <t>Inicio</t>
  </si>
  <si>
    <t>Duración (Días)</t>
  </si>
  <si>
    <t>% Programado por día</t>
  </si>
  <si>
    <t>Semanas</t>
  </si>
  <si>
    <t>% Programado hoy</t>
  </si>
  <si>
    <t>AVANCE DE OBRA POR ACTIVIDAD</t>
  </si>
  <si>
    <t>ABSCISAS</t>
  </si>
  <si>
    <t xml:space="preserve">OBSERVACIONES Y DATOS GENERALES </t>
  </si>
  <si>
    <t>INICIAL</t>
  </si>
  <si>
    <t>Unidad Funcional 2</t>
  </si>
  <si>
    <t>Subsector 1</t>
  </si>
  <si>
    <t>Diferencia</t>
  </si>
  <si>
    <t>Subsector 2</t>
  </si>
  <si>
    <t>TRAMO: 
PR 66+000 a PR 91+000</t>
  </si>
  <si>
    <t>Pavimentación (km)</t>
  </si>
  <si>
    <t>Fresado y repavimentación (km)</t>
  </si>
  <si>
    <t>MUROS PARA LA UNIDAD FUNCIONAL 2.2</t>
  </si>
  <si>
    <t>TIPO DE MURO</t>
  </si>
  <si>
    <t>PORCENTAJE DE AVANCE</t>
  </si>
  <si>
    <t>Actividades de Obra</t>
  </si>
  <si>
    <t>Ejecutado (km)</t>
  </si>
  <si>
    <t>Ejecutado (%)</t>
  </si>
  <si>
    <t>Observaciones</t>
  </si>
  <si>
    <t>PRELIMINARES</t>
  </si>
  <si>
    <t>-</t>
  </si>
  <si>
    <t>Unidad Funcional 4</t>
  </si>
  <si>
    <t>Programado (%)</t>
  </si>
  <si>
    <t>8. CONTROL TÉCNICO DE TRASLADO DE REDES</t>
  </si>
  <si>
    <t>COMENTARIO</t>
  </si>
  <si>
    <t>CONCEPTO</t>
  </si>
  <si>
    <t>12. OBSERVACIONES, COMENTARIOS Y RECOMENDACIONES</t>
  </si>
  <si>
    <t xml:space="preserve">ELABORÓ </t>
  </si>
  <si>
    <t>REVISÓ</t>
  </si>
  <si>
    <t>APROBÓ</t>
  </si>
  <si>
    <t>CRÍTICOS POR DEFINIR DURANTE EL PERIODO</t>
  </si>
  <si>
    <t xml:space="preserve">Se autorizó con Resolución MADS 0908 del 11-05-17 para el primer proceso de licenciamiento </t>
  </si>
  <si>
    <t>Ministerio de Medio Ambiente autorizó con Resolución 2115 del 30-10-17</t>
  </si>
  <si>
    <t>Corpourabá otorgó ampliación de caudal Q. Los Perros. con Resolución 200-03-20-01-1310-2016 del 12-10-17</t>
  </si>
  <si>
    <t>Corantioquia otorgó permiso con Resolución 040-RES1706-3088 el 22-06-17 y notificada el 29-06-17</t>
  </si>
  <si>
    <t>11. CONTROL OPERATIVO</t>
  </si>
  <si>
    <r>
      <t>Plan de Manejo y Traslado de Redes Objetado por Costos, aprobación de Diseño Geométrico y Plan de Obras.DEV-SAL-INTV-0060-2016 (Interventoría). 12/05/2016. El Concesionario entregó a la Interventoría el Plan de Manejo de Redes. EPS4G-0171-16 (Concesionario). 27/05/2016. La Interventoría remite al Concesionario las observaciones realizadas por el Especialista de Redes al Plan de Manejo de Redes.  
ANI Rad. Salida No. 2016-300-024364-1. 11/08/2016. Envió a la Interventoría Instructivo Traslado y Protección de Redes-Marco Legal y Contractual. EPS4G-0331-16 (Concesionario). 12/09/2016. La Interventoría informa que el Plan de Manejo y Traslado de Redes continúa Objetado por Costos.EPS4G-227-17 (18/5/17)  - Observaciones del especialista de interventoría. Respuesta oficio D-1197-2017-1, Aclaraciones al presupuesto del Plan de manejo y/o traslado de redes. Mediante oficio EPS-4G-0368-17 (11 de agosto de 2017); Se da la NO OBJECIÓN a los ITMS presentados con cantidades y precios. No se da la NO OBJECIÓN a los precios unitarios que presentan cantidades de ejecución en (0); que de presentarse deberán ser enviadas para estudio y aprobación. Mediante oficio D-1521-2017-1 el CONCESIONARIO entrega la validación de planos de las intervenciones 1,2,3,4,5,6,7 y 23 de Red Eléctrica para la UF1, mediante oficio EPS4G-0341-17 del 22 de septiembre de 2017, la Interventoría informa que una vez revisadas las descripciones de los ítems y cantidades de obra  de la Unidad Funcional 1 (Energía y alumbrado), éstas no corresponden en descripción y cantidades en la mayoría de los ítems presentados . Por consiguiente, el concesionario deberá ajustarse de acuerdo con las cantidades y precios no objetados y presentar nuevamente cada actuación acorde con lo previamente establecido. En caso de presentarse o considerarse cantidades nuevas, deben presentarse debidamente. Igualmente, los planos presentados no muestran la georreferenciación (Coordenadas N-E) y el abscisado de la vía; además se solicita que los planos sean enviados en archivo DWG. En reunión de comité Técnico del 03 el concesionario presenta archivos DWG con coordenadas y abscisado y corrección de ítems de acuerdo con lo inicialmente aprobado. La interventoría solicita que se de</t>
    </r>
    <r>
      <rPr>
        <sz val="11"/>
        <color rgb="FFFF0000"/>
        <rFont val="Arial"/>
        <family val="2"/>
      </rPr>
      <t xml:space="preserve"> r</t>
    </r>
    <r>
      <rPr>
        <sz val="11"/>
        <rFont val="Arial"/>
        <family val="2"/>
      </rPr>
      <t xml:space="preserve">espuesta  formal mediante oficio. Mediante oficio D1765-2017-1 de 25 de Oct de 2017, el concesionario informa sobre los documentos entregados en la reunión del 03 de octubre. </t>
    </r>
  </si>
  <si>
    <t>7. CONTROL DE PROGRAMACIÓN</t>
  </si>
  <si>
    <t>AVANCE DE OBRA ESTADÍSTICO</t>
  </si>
  <si>
    <t>10. CONTROL TÉCNICO DE PUENTES</t>
  </si>
  <si>
    <r>
      <rPr>
        <b/>
        <sz val="11"/>
        <color theme="1"/>
        <rFont val="Calibri"/>
        <family val="2"/>
        <scheme val="minor"/>
      </rPr>
      <t>Directora de interventoría:</t>
    </r>
    <r>
      <rPr>
        <sz val="11"/>
        <color theme="1"/>
        <rFont val="Calibri"/>
        <family val="2"/>
        <scheme val="minor"/>
      </rPr>
      <t xml:space="preserve">
Ing. Diana Patricia Serna Gómez</t>
    </r>
  </si>
  <si>
    <r>
      <t xml:space="preserve">DEV-SAL-INTV-0140-16   19/9/16
</t>
    </r>
    <r>
      <rPr>
        <b/>
        <sz val="11"/>
        <rFont val="Arial"/>
        <family val="2"/>
      </rPr>
      <t>EPS4G-0383-16        14/10/17</t>
    </r>
    <r>
      <rPr>
        <sz val="11"/>
        <rFont val="Arial"/>
        <family val="2"/>
      </rPr>
      <t xml:space="preserve">
EPS4G-0362-16       27-09-16
EPS4G-0361-16       27-09-16
NO OBJETADOS PARCIALMENTE
D-1685-2017-1     20/09/17
</t>
    </r>
    <r>
      <rPr>
        <b/>
        <sz val="11"/>
        <rFont val="Arial"/>
        <family val="2"/>
      </rPr>
      <t>EPS4G-0458-17    13/10/17</t>
    </r>
    <r>
      <rPr>
        <sz val="11"/>
        <rFont val="Arial"/>
        <family val="2"/>
      </rPr>
      <t xml:space="preserve">
NO OBJETADO PARCIALMENTE  
AL ESTUIDIO V10 (UF2,1)
ATENDER OBSERVACIONES VFINAL
D-1953-2017-1   16/11/17
EPS4G-0537-17 22/11/17
ATENDER LAS OBSERVACIONES DEL ESPECIALISTA
EBEJICO Y A LA VFINAL UF2,1
</t>
    </r>
  </si>
  <si>
    <r>
      <t xml:space="preserve">D-705-2017-1    01/06/17
</t>
    </r>
    <r>
      <rPr>
        <b/>
        <sz val="11"/>
        <rFont val="Arial"/>
        <family val="2"/>
      </rPr>
      <t>EPS4G-0261-17   06/06/17</t>
    </r>
    <r>
      <rPr>
        <sz val="11"/>
        <rFont val="Arial"/>
        <family val="2"/>
      </rPr>
      <t xml:space="preserve">
NO OBJETADO (UF2.1)</t>
    </r>
  </si>
  <si>
    <r>
      <t xml:space="preserve">DEV-SAL-INTV-0171-16    28-10-16
</t>
    </r>
    <r>
      <rPr>
        <b/>
        <sz val="11"/>
        <rFont val="Arial"/>
        <family val="2"/>
      </rPr>
      <t>EPS4G-416-16    11/11/16</t>
    </r>
    <r>
      <rPr>
        <sz val="11"/>
        <rFont val="Arial"/>
        <family val="2"/>
      </rPr>
      <t xml:space="preserve">
NO OBJETADO</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</si>
  <si>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t>
    </r>
  </si>
  <si>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t>
    </r>
  </si>
  <si>
    <t xml:space="preserve">D-1152-2017-1    01/08/17
EPS4G-0378-17    14/8/17
OBSERVACIONES
OBJETADO
</t>
  </si>
  <si>
    <t>C. Nueva Túnel de Occ -  S. Jerónimo
Segundo Tubo del túnel</t>
  </si>
  <si>
    <t>Se autorizó con Resolución Corantioquia 040-RES1705-2420 del 11-05-17 para la Resolución 00606 del 25-05-18.</t>
  </si>
  <si>
    <t xml:space="preserve">Se autorizó mediante Resolución 0692 del 04-04-17 para el primer proceso de Licenciamiento.
</t>
  </si>
  <si>
    <t xml:space="preserve">CONSTRUCCIÖN </t>
  </si>
  <si>
    <t>Tramos</t>
  </si>
  <si>
    <t xml:space="preserve">REHABILITACIÓN UF2.2, REHABILITACIÓN UF4.2 Y MEJORAMIENTO UF 1 Y UF2.1 </t>
  </si>
  <si>
    <t>Tramo</t>
  </si>
  <si>
    <t xml:space="preserve">El día 11-09-17 se recibe notificación de la resolución 160HX-RES1709-4795 del 07-09-17 mediante la cual autoriza el permiso. Oficio D-1672-2017-1 radicado 09-10-17 mediante el cual se da cumplimiento a los artículos 3 y 5  de la resolución que otorga. Oficio D-1918-2017-1  del 10-11-17 Mediante el cual se radica el PUEAA. </t>
  </si>
  <si>
    <t>Corantioquia autorizó con Resolución 040-RES1711-6587 el 27-11-17</t>
  </si>
  <si>
    <t>5. FONDEOS DE SUBCUENTAS</t>
  </si>
  <si>
    <t>GIROS EQUITY</t>
  </si>
  <si>
    <t>Tipo</t>
  </si>
  <si>
    <t>Cuenta</t>
  </si>
  <si>
    <t>APORTE</t>
  </si>
  <si>
    <t>Obligación Contractual</t>
  </si>
  <si>
    <t>Acción de Cumplimiento</t>
  </si>
  <si>
    <t>Aporte consignado
pesos corrientes</t>
  </si>
  <si>
    <t>Fecha Máxima</t>
  </si>
  <si>
    <t>Fecha Consignacion</t>
  </si>
  <si>
    <t>Aporte establecido contractual</t>
  </si>
  <si>
    <t xml:space="preserve">               IPC</t>
  </si>
  <si>
    <t>MES DE IPC</t>
  </si>
  <si>
    <t>Aportes efectuados en pesos del mes de referencia</t>
  </si>
  <si>
    <t>Giro 1</t>
  </si>
  <si>
    <t>Proyecto</t>
  </si>
  <si>
    <t>Dinerario</t>
  </si>
  <si>
    <t>Fecha de Constitución del Patrimonio Autónomo</t>
  </si>
  <si>
    <t>Giro 2</t>
  </si>
  <si>
    <t xml:space="preserve">180 dias  desde la fecha de inicio </t>
  </si>
  <si>
    <t>Giro 3</t>
  </si>
  <si>
    <t xml:space="preserve">360 dias  desde la fecha de inicio </t>
  </si>
  <si>
    <t>Giro 4</t>
  </si>
  <si>
    <t xml:space="preserve">720 dias  desde la fecha de inicio </t>
  </si>
  <si>
    <t>Giro 5</t>
  </si>
  <si>
    <t xml:space="preserve">1080 dias  desde la fecha de inicio </t>
  </si>
  <si>
    <t>Giro 6</t>
  </si>
  <si>
    <t xml:space="preserve">1440 dias desde la fecha de inicio </t>
  </si>
  <si>
    <t>Giro 7</t>
  </si>
  <si>
    <t xml:space="preserve">1800 dias  desde la fecha de inicio </t>
  </si>
  <si>
    <t>Giro 8</t>
  </si>
  <si>
    <t xml:space="preserve">2160 dias  desde la fecha de inicio  </t>
  </si>
  <si>
    <t>octubre-01-2015</t>
  </si>
  <si>
    <t>sept-2015</t>
  </si>
  <si>
    <t>octubre-02-2015</t>
  </si>
  <si>
    <t>octubre-15-2015</t>
  </si>
  <si>
    <t>octubre-28-2015</t>
  </si>
  <si>
    <t>noviembre-03-2015</t>
  </si>
  <si>
    <t>octubre-2015</t>
  </si>
  <si>
    <t>Diciembre-14-2015</t>
  </si>
  <si>
    <t>noviembre-2015</t>
  </si>
  <si>
    <t>Diciembre-15-2015</t>
  </si>
  <si>
    <t>Diciembre-16-2015</t>
  </si>
  <si>
    <t>Diciembre-23-2015</t>
  </si>
  <si>
    <t>enero-13-2016</t>
  </si>
  <si>
    <t>diciembre-2015</t>
  </si>
  <si>
    <t>enero-15-2016</t>
  </si>
  <si>
    <t>febrero-09-2016</t>
  </si>
  <si>
    <t>enero-2016</t>
  </si>
  <si>
    <t>febrero-15-2016</t>
  </si>
  <si>
    <t>febrero-16-2016</t>
  </si>
  <si>
    <t>marzo-01-2016</t>
  </si>
  <si>
    <t>febrero-2016</t>
  </si>
  <si>
    <t>marzo-14-2016</t>
  </si>
  <si>
    <t>marzo-15-2016</t>
  </si>
  <si>
    <t>marzo-30-2016</t>
  </si>
  <si>
    <t>abril-12-2016</t>
  </si>
  <si>
    <t>marzo-2016</t>
  </si>
  <si>
    <t>abril-15-2016</t>
  </si>
  <si>
    <t>abril-20-2016</t>
  </si>
  <si>
    <t>abril-29-2016</t>
  </si>
  <si>
    <t>mayo-13-2016</t>
  </si>
  <si>
    <t>abril-2016</t>
  </si>
  <si>
    <t>mayo-20-2016</t>
  </si>
  <si>
    <t>15 de Junio de 2016</t>
  </si>
  <si>
    <t>mayo-2016</t>
  </si>
  <si>
    <t>24 de Junio de 2016</t>
  </si>
  <si>
    <t>julio-14-2016</t>
  </si>
  <si>
    <t>junio-2016</t>
  </si>
  <si>
    <t>julio-25-2016</t>
  </si>
  <si>
    <t>julio-26-2016</t>
  </si>
  <si>
    <t>julio-2016</t>
  </si>
  <si>
    <t>agosto-2016</t>
  </si>
  <si>
    <t>septiembre-2016</t>
  </si>
  <si>
    <t>18-0ctubre-2016</t>
  </si>
  <si>
    <t>21-octubre-de 2016</t>
  </si>
  <si>
    <t>31-octubre-de 2016</t>
  </si>
  <si>
    <t>15-noviembre-de 2016</t>
  </si>
  <si>
    <t>octubre-2016</t>
  </si>
  <si>
    <t>17-noviembre-de 2016</t>
  </si>
  <si>
    <t>30-noviembre-de 2016</t>
  </si>
  <si>
    <t>diciembre-2016</t>
  </si>
  <si>
    <t>febrero-01-2017</t>
  </si>
  <si>
    <t>enero-2017</t>
  </si>
  <si>
    <t>marzo-2017</t>
  </si>
  <si>
    <t>Abril-24-2017</t>
  </si>
  <si>
    <t>Abril-26-2017</t>
  </si>
  <si>
    <t>Mayo-03-2017</t>
  </si>
  <si>
    <t>abril-2017</t>
  </si>
  <si>
    <t>Mayo-04-2017</t>
  </si>
  <si>
    <t>Mayo-05-2017</t>
  </si>
  <si>
    <t>Mayo-09-2017</t>
  </si>
  <si>
    <t>Mayo-12-2017</t>
  </si>
  <si>
    <t>Mayo-16-2017</t>
  </si>
  <si>
    <t>Mayo-18-2017</t>
  </si>
  <si>
    <t>OCTUBRE-02-2017</t>
  </si>
  <si>
    <t>Septiembre 2017</t>
  </si>
  <si>
    <t>OCTUBRE-31-2017</t>
  </si>
  <si>
    <t>Septiembre -2017</t>
  </si>
  <si>
    <t>Abril-2018</t>
  </si>
  <si>
    <t>TOTAL APORTES DINERARIOS</t>
  </si>
  <si>
    <t>Especie</t>
  </si>
  <si>
    <t>Septiembre-2015</t>
  </si>
  <si>
    <t>Predios</t>
  </si>
  <si>
    <t>incumplido</t>
  </si>
  <si>
    <t xml:space="preserve">30 dias desde la fecha de inicio </t>
  </si>
  <si>
    <t xml:space="preserve">60 dias desde la fecha de inicio </t>
  </si>
  <si>
    <t xml:space="preserve">120 dias desde la fecha de inicio </t>
  </si>
  <si>
    <t>Cumplió</t>
  </si>
  <si>
    <t xml:space="preserve">150 dias desde la fecha de inicio </t>
  </si>
  <si>
    <t xml:space="preserve">180 dias desde la fecha de inicio </t>
  </si>
  <si>
    <t>210 dias desde la fecha de inicio</t>
  </si>
  <si>
    <t>Giro 9</t>
  </si>
  <si>
    <t xml:space="preserve">240 dias desde la fecha de inicio </t>
  </si>
  <si>
    <t>Giro 10</t>
  </si>
  <si>
    <t xml:space="preserve">270 dias desde la fecha de inicio </t>
  </si>
  <si>
    <t>Giro 11</t>
  </si>
  <si>
    <t xml:space="preserve">300 dias desde la fecha de inicio </t>
  </si>
  <si>
    <t>Giro 12</t>
  </si>
  <si>
    <t xml:space="preserve">330 dias desde la fecha de inicio </t>
  </si>
  <si>
    <t>Giro 13</t>
  </si>
  <si>
    <t xml:space="preserve">360 dias desde la fecha de inicio </t>
  </si>
  <si>
    <t>Giro 14</t>
  </si>
  <si>
    <t xml:space="preserve">630 dias desde la fecha de inicio </t>
  </si>
  <si>
    <t>mayo-2017</t>
  </si>
  <si>
    <t>Giro 15</t>
  </si>
  <si>
    <t xml:space="preserve">660 dias desde la fecha de inicio </t>
  </si>
  <si>
    <t>junio-2017</t>
  </si>
  <si>
    <t>Giro 16</t>
  </si>
  <si>
    <t xml:space="preserve">690 dias desde la fecha de inicio </t>
  </si>
  <si>
    <t>6 de septiembre-2017</t>
  </si>
  <si>
    <t>AGOSTO-2017</t>
  </si>
  <si>
    <t>Giro 17</t>
  </si>
  <si>
    <t xml:space="preserve">720 dias desde la fecha de inicio </t>
  </si>
  <si>
    <t>9 de octubre-2017</t>
  </si>
  <si>
    <t>septiembre-2017</t>
  </si>
  <si>
    <t>Giro 18</t>
  </si>
  <si>
    <t xml:space="preserve">750 dias desde la fecha de inicio </t>
  </si>
  <si>
    <t>31 de octubre-2017</t>
  </si>
  <si>
    <t>Subcuenta Interventoría y Supervisión</t>
  </si>
  <si>
    <t>octubre-02-2016</t>
  </si>
  <si>
    <t>enero-26-2016</t>
  </si>
  <si>
    <t>6 meses desde la Fecha de Inicio</t>
  </si>
  <si>
    <t>abril-14-2016</t>
  </si>
  <si>
    <t>12 meses desde la Fecha de Inicio</t>
  </si>
  <si>
    <t>octubre-07-2016</t>
  </si>
  <si>
    <t>18 meses desde la Fecha de Inicio</t>
  </si>
  <si>
    <t>mayo-30-2017</t>
  </si>
  <si>
    <t>Abril-2017</t>
  </si>
  <si>
    <t>intereses</t>
  </si>
  <si>
    <t>julio-07-2017</t>
  </si>
  <si>
    <t>24 meses desde la Fecha de Inicio</t>
  </si>
  <si>
    <t>Octubre-09-2017</t>
  </si>
  <si>
    <t>30 meses desde la Fecha de Inicio</t>
  </si>
  <si>
    <t>abril-19-2018</t>
  </si>
  <si>
    <t>abril-2018</t>
  </si>
  <si>
    <t>36 meses desde la Fecha de Inicio</t>
  </si>
  <si>
    <t>42 meses desde la Fecha de Inicio</t>
  </si>
  <si>
    <t>48 meses desde la Fecha de Inicio</t>
  </si>
  <si>
    <t>54 meses desde la Fecha de Inicio</t>
  </si>
  <si>
    <t>60 meses desde la Fecha de Inicio</t>
  </si>
  <si>
    <t>66 meses desde la Fecha de Inicio</t>
  </si>
  <si>
    <t>Dentro de los cinco (5) dias siguientes del inicio de cada año corrido contado a partir del inicio de la Etapa de Operación y Mantenimiento</t>
  </si>
  <si>
    <t>Soporte Contractual</t>
  </si>
  <si>
    <t>Dentro de los primeros  treinta (30) días de cada año calendario contados a partir de la constitución del Patrimonio Autonomo</t>
  </si>
  <si>
    <t>enero-29-2016</t>
  </si>
  <si>
    <t>enero-30-2017</t>
  </si>
  <si>
    <t>Cuentas MASC</t>
  </si>
  <si>
    <t>Dentro de los primeros treinta (30) Días de cada año calendario de ejecución del Contrato, contados a apartir de la constitución del Patrimonio Autónomo</t>
  </si>
  <si>
    <t>Un aporte los cinco (5) primeros Días del Mes de enero y Julio de cada año de ejecución del Contrato. El valor del primer aporte será proporcional al tiempo transcurrido entre la fecha de constitución del Patrimonio Autónomo y el inicio del Mes de enero o julio siguientes, el que ocurra primero.</t>
  </si>
  <si>
    <t>Enero-05-2016</t>
  </si>
  <si>
    <t>Julio-05-0216</t>
  </si>
  <si>
    <t>Aporte Enero 6-2017</t>
  </si>
  <si>
    <t>Enero-06-2017</t>
  </si>
  <si>
    <t>Aporte Enero 30-2017</t>
  </si>
  <si>
    <t>Aporte Julio 05-2017</t>
  </si>
  <si>
    <t>Junio-27-0217</t>
  </si>
  <si>
    <t>Mayo-2017</t>
  </si>
  <si>
    <t>Aporte Enero  06-2018</t>
  </si>
  <si>
    <t>Enero-16-2018</t>
  </si>
  <si>
    <t>diciembre de 2017</t>
  </si>
  <si>
    <t>incumplio por fecha</t>
  </si>
  <si>
    <t>Aporte Enero 30-2018</t>
  </si>
  <si>
    <t>cumplido</t>
  </si>
  <si>
    <t>Cuentas COMPENSACIONES AMBIENTALES</t>
  </si>
  <si>
    <t>Aporte julio 15-2017</t>
  </si>
  <si>
    <t>Junio-27-2017</t>
  </si>
  <si>
    <t>Aporte Agosto 15-2017</t>
  </si>
  <si>
    <t>Julio-26-2017</t>
  </si>
  <si>
    <t>Aporte  sept 15-2017</t>
  </si>
  <si>
    <t>Septiembre-06-2017</t>
  </si>
  <si>
    <t>Agosto-2017</t>
  </si>
  <si>
    <t>Aporte  oct 15-2017</t>
  </si>
  <si>
    <t>Septiembre-2017</t>
  </si>
  <si>
    <t>Aporte  Nov 15-2017</t>
  </si>
  <si>
    <t>Nov-14-2017</t>
  </si>
  <si>
    <t>octubre-2017</t>
  </si>
  <si>
    <t>Aporte  Dic 15-2017</t>
  </si>
  <si>
    <t>Diciembre-15-2017</t>
  </si>
  <si>
    <t>Noviembre-2017</t>
  </si>
  <si>
    <t>Aporte  Ene 16-2018</t>
  </si>
  <si>
    <t>diciembre-2017</t>
  </si>
  <si>
    <t>Aporte  feb 16-2018</t>
  </si>
  <si>
    <t>febrero-19-2018</t>
  </si>
  <si>
    <t>Enero-2018</t>
  </si>
  <si>
    <t>aporte de mar -12-2018</t>
  </si>
  <si>
    <t>marzo -12-2018</t>
  </si>
  <si>
    <t>febrero-2018</t>
  </si>
  <si>
    <t>aporte de abr -19-2018</t>
  </si>
  <si>
    <t>abril -19-2018</t>
  </si>
  <si>
    <t>marzo-2018</t>
  </si>
  <si>
    <t>Cuentas REDES</t>
  </si>
  <si>
    <t>Aporte julio 06-2017</t>
  </si>
  <si>
    <t>SUBCUENTA PREDIOS II</t>
  </si>
  <si>
    <t>Predios OTROS SI N.3</t>
  </si>
  <si>
    <t>780 Dias desde la fecha de inicio</t>
  </si>
  <si>
    <t>03/12/2017 y 11 de dic-2017</t>
  </si>
  <si>
    <t>incumplido por fecha</t>
  </si>
  <si>
    <t>810 Dias desde la fecha de inicio</t>
  </si>
  <si>
    <t>9 y 10 de enero de 2018</t>
  </si>
  <si>
    <t>840 Dias desde la fecha de inicio</t>
  </si>
  <si>
    <t>enero-2018</t>
  </si>
  <si>
    <t>870 Dias desde la fecha de inicio</t>
  </si>
  <si>
    <t>feb-2018</t>
  </si>
  <si>
    <t>900 Dias desde la fecha de inicio</t>
  </si>
  <si>
    <t>930 Dias desde la fecha de inicio</t>
  </si>
  <si>
    <t>960 Dias desde la fecha de inicio</t>
  </si>
  <si>
    <t>990 Dias desde la fecha de inicio</t>
  </si>
  <si>
    <t>1020 Dias desde la fecha de inicio</t>
  </si>
  <si>
    <t>1050 Dias desde la fecha de inicio</t>
  </si>
  <si>
    <t>1080 Dias desde la fecha de inicio</t>
  </si>
  <si>
    <t>1110 Dias desde la fecha de inicio</t>
  </si>
  <si>
    <t>1140 Dias desde la fecha de inicio</t>
  </si>
  <si>
    <t>1170 Dias desde la fecha de inicio</t>
  </si>
  <si>
    <t>1200 Dias desde la fecha de inicio</t>
  </si>
  <si>
    <t>1230 Dias desde la fecha de inicio</t>
  </si>
  <si>
    <t>1260 Dias desde la fecha de inicio</t>
  </si>
  <si>
    <t>1290 Dias desde la fecha de inicio</t>
  </si>
  <si>
    <t>Giro 19</t>
  </si>
  <si>
    <t>1320 Dias desde la fecha de inicio</t>
  </si>
  <si>
    <t>Giro 20</t>
  </si>
  <si>
    <t>1350 Dias desde la fecha de inicio</t>
  </si>
  <si>
    <t>Giro 21</t>
  </si>
  <si>
    <t>1380 Dias desde la fecha de inicio</t>
  </si>
  <si>
    <t>Giro 22</t>
  </si>
  <si>
    <t>1410 Dias desde la fecha de inicio</t>
  </si>
  <si>
    <t>Giro 23</t>
  </si>
  <si>
    <t>1440 Dias desde la fecha de inicio</t>
  </si>
  <si>
    <t>UNIDAD FUNCIONAL 2.1</t>
  </si>
  <si>
    <t>UNIDAD FUNCIONAL 1</t>
  </si>
  <si>
    <t>UNIDAD FUNCIONAL 3</t>
  </si>
  <si>
    <t>REGISTRO FOTOGRÁFICO</t>
  </si>
  <si>
    <t>CONCESIÓN AUTOPISTA AL MAR 1</t>
  </si>
  <si>
    <t>CONCESION AUTOPISTA AL MAR 1</t>
  </si>
  <si>
    <t>CONSORCIO EPSILON 4G</t>
  </si>
  <si>
    <t>Control semanal de Avance Predial</t>
  </si>
  <si>
    <t>ELABORÓ</t>
  </si>
  <si>
    <t>FECHA DE APROBACIÓN</t>
  </si>
  <si>
    <t>NGB</t>
  </si>
  <si>
    <t>RCM</t>
  </si>
  <si>
    <t>EAUP</t>
  </si>
  <si>
    <t>P-CEC-012</t>
  </si>
  <si>
    <t>PS-CEC-01</t>
  </si>
  <si>
    <t xml:space="preserve">SEGUIMIENTO AVANCE PREDIAL </t>
  </si>
  <si>
    <t xml:space="preserve">SEGUIMIENTO AVANCE SOCIO-PREDIAL </t>
  </si>
  <si>
    <t>Descripcion</t>
  </si>
  <si>
    <t>UF 1</t>
  </si>
  <si>
    <t>UF 2</t>
  </si>
  <si>
    <t>UF 3</t>
  </si>
  <si>
    <t>Total</t>
  </si>
  <si>
    <t>Inventario Total</t>
  </si>
  <si>
    <t>Olympus</t>
  </si>
  <si>
    <t>Expedientes recibidos en Interventoria</t>
  </si>
  <si>
    <t>Expedientes recibidos en Interventoría</t>
  </si>
  <si>
    <t>40%</t>
  </si>
  <si>
    <t>Expedientes Pendientes por Presentar</t>
  </si>
  <si>
    <t>Aprobados</t>
  </si>
  <si>
    <t>Ficha Social Revisada por Interventoría</t>
  </si>
  <si>
    <t>En Revisión por la Interventoría</t>
  </si>
  <si>
    <t>Ficha Social aprobada</t>
  </si>
  <si>
    <t>No Aprobados</t>
  </si>
  <si>
    <t>Ficha Social no aprobada</t>
  </si>
  <si>
    <t>Anulados</t>
  </si>
  <si>
    <t>Avalúos Preliminares Presentados</t>
  </si>
  <si>
    <t>Ficha Social En Revisión</t>
  </si>
  <si>
    <t>Avalúos Preliminares Aprobados</t>
  </si>
  <si>
    <t>Predios con Unidades Sociales</t>
  </si>
  <si>
    <t xml:space="preserve">Avalúos Preliminares En Revisión </t>
  </si>
  <si>
    <t>Unidad Social Residente GCSP-F-013</t>
  </si>
  <si>
    <t>Avalúos Preliminares No Aprobados</t>
  </si>
  <si>
    <t>Unidad Social Productiva GCSP-F-014</t>
  </si>
  <si>
    <t>Anulado</t>
  </si>
  <si>
    <t>Oferta de Compra Presentadas</t>
  </si>
  <si>
    <t>A la fecha</t>
  </si>
  <si>
    <t>Otras Unidades Sociales GCSP-F-014</t>
  </si>
  <si>
    <t>Oferta de Compra Aprobado</t>
  </si>
  <si>
    <t xml:space="preserve">Oferta de Compra En Revisión </t>
  </si>
  <si>
    <t>No. Unidades sociales</t>
  </si>
  <si>
    <t>Oferta de Compra No Aprobados</t>
  </si>
  <si>
    <t>Expedientes sin Formatos</t>
  </si>
  <si>
    <t>Oficio Inscripcion Presentados</t>
  </si>
  <si>
    <t>Oficio Inscripcion Aprobados</t>
  </si>
  <si>
    <t xml:space="preserve">Oficio Inscripcion En Revisión </t>
  </si>
  <si>
    <t>Oficio Inscripcion No Aprobados</t>
  </si>
  <si>
    <t>Permisos de Intervencion</t>
  </si>
  <si>
    <t>Inscripcion (Registro) Presentados</t>
  </si>
  <si>
    <t>Promesa Compraventa Presentados</t>
  </si>
  <si>
    <t>PARTICIPANTES</t>
  </si>
  <si>
    <t>No se requirió sustracción según acuerdo 0488 del 25-01-17 en el primer proceso de Licenciamiento de la UF1 y 3</t>
  </si>
  <si>
    <t xml:space="preserve">1, 2.1 y 3 </t>
  </si>
  <si>
    <t>C. Nueva Túnel de Occ -  S. Jerónimo segundo Tubo del túnel</t>
  </si>
  <si>
    <t>Firmado entre el INVIAS y DEVIMAR el 27-03-17</t>
  </si>
  <si>
    <t>Giro 4 - ajuste</t>
  </si>
  <si>
    <t>se realizo el ajuste correpondiente quedando un excedente de $2.449.573.50 como parte de interés</t>
  </si>
  <si>
    <t>mayo-17-2018</t>
  </si>
  <si>
    <t>abril - 2018</t>
  </si>
  <si>
    <t>mayo- 2018</t>
  </si>
  <si>
    <t>Información a la fecha</t>
  </si>
  <si>
    <t>Otra / Adel (%)</t>
  </si>
  <si>
    <r>
      <rPr>
        <b/>
        <sz val="11"/>
        <color theme="1"/>
        <rFont val="Calibri"/>
        <family val="2"/>
        <scheme val="minor"/>
      </rPr>
      <t>Subdirector Técnico y Operativo:</t>
    </r>
    <r>
      <rPr>
        <sz val="11"/>
        <color theme="1"/>
        <rFont val="Calibri"/>
        <family val="2"/>
        <scheme val="minor"/>
      </rPr>
      <t xml:space="preserve">
Ing. Miguel Ángel Rodríguez Mantilla</t>
    </r>
  </si>
  <si>
    <t>4. ESTADO DE AVANCE PREDIAL -  VER HOJA "PREDIAL"</t>
  </si>
  <si>
    <t>DEL</t>
  </si>
  <si>
    <t>HASTA</t>
  </si>
  <si>
    <t xml:space="preserve">N° </t>
  </si>
  <si>
    <t>R-CEC-22</t>
  </si>
  <si>
    <t>aporte de may -19-2018</t>
  </si>
  <si>
    <t>aporte de junio -30-2018</t>
  </si>
  <si>
    <t>junio-28-2018</t>
  </si>
  <si>
    <t>may-2018</t>
  </si>
  <si>
    <t>ACTIVIDADES DE OPERACIÓN</t>
  </si>
  <si>
    <t>ACTIVIDADES DE MANTENIMIENTO - UF4</t>
  </si>
  <si>
    <t>Se autorizó con Resolución MADS 2468 del 29-11-17 para el área solicitada para la proceso mediación de la Licencia de la UF1 y 3 Polígono (Polígono la Frísola - el Polvorín)</t>
  </si>
  <si>
    <t>El 05-05-17 Corantioquia Negó porque No se requiere permiso de ocupación del Cauce NN11, el 22-05-17, Corantioquia Negó por que no se requiere los permisos para los siguientes cauces: NN016, NN14, NN18, NN17, NN20, NN04 y NN05, esta decisión no implican la no ejecución de las obras proyectadas. 
Corantioquia otorgó el 22-05-17 permiso para la Ocupación del Cauce NN06, NN02; el 26-05-17 permiso para ocupación de los cauces Caño el Garabato, NN021 y Cañada Honda; el 28-06-17 permiso para ocupación del Cauce Caño el Cangrejo, el 28-08-17 permiso para ocupación Cauce La Mica, el 23-11-17 permiso para el cauce NN07. el 28-11-17 para el Cauce q. el Sable, el 12-12-17 se otorga ocupación para el cauce Afluente Q. La Frísola (NN1).</t>
  </si>
  <si>
    <t>Aporte junio 30-2018</t>
  </si>
  <si>
    <t>junio de 2018</t>
  </si>
  <si>
    <t>aporte de julio -30-2018</t>
  </si>
  <si>
    <t>julio-24-2018</t>
  </si>
  <si>
    <t>jun-2018</t>
  </si>
  <si>
    <t>junio- 2018</t>
  </si>
  <si>
    <t>Se autorizó con Resolución Corantioquia 160HX-RES1711-6262 del 14-11-17</t>
  </si>
  <si>
    <t>aporte de agosto -30-2018</t>
  </si>
  <si>
    <t>agosto 21-2018</t>
  </si>
  <si>
    <t>jul-2018</t>
  </si>
  <si>
    <t>junio-2018</t>
  </si>
  <si>
    <t>ACTIVIDADES DE MANTENIMIENTO - UF3</t>
  </si>
  <si>
    <t>ACTIVIDADES DE MANTENIMIENTO - UF1</t>
  </si>
  <si>
    <t>ACTIVIDADES DE MANTENIMIENTO -  UF2.1</t>
  </si>
  <si>
    <t>ACCIDENTALIDAD</t>
  </si>
  <si>
    <t xml:space="preserve">Corantioquia autorizó Concesión de Aguas en el Rio Cauca con Resolución 160CI-RES1701-195 el 12 de enero de 2017.
Se resolvió recurso de reposición Resolución 160CI-RES1703-1255 del 13-03-17 y notificada el 28-03-17. </t>
  </si>
  <si>
    <t>REGISTRO FOTOGRAFICO</t>
  </si>
  <si>
    <t>Aporte Adicional en Dinero - deuda Subordinada</t>
  </si>
  <si>
    <t>julio-2018</t>
  </si>
  <si>
    <t>agosto-2018</t>
  </si>
  <si>
    <t>agosto - 2018</t>
  </si>
  <si>
    <t>incumplido por la aplicación del IPC se realizó con  IPC  de julio y debio aplicarse el de agosto por lo tanto hay un faltante en pesos constantes de $3.108.531.02</t>
  </si>
  <si>
    <t>Giro 20%</t>
  </si>
  <si>
    <t>20% Adicional a cargo del Concesionario</t>
  </si>
  <si>
    <t xml:space="preserve">Se radicó el 26-08-16 con oficio DEV-SAL-INTV-0116-2016 la V0, el 14-09-16 con oficio EPS4G-0335-16 Interventoría no presentó observaciones al documento, a excepción de que se encontraba pendiente incluir totalidad de soportes de los permisos ambientales mencionados en el Capítulo 7. 
Con comunicación EPS4G-0091-18 radicada el 12-02-18 se solicitó actualizar información en el PAGA de Rehabilitación de la UF4.2. 
Con comunicación D-1182-2018-1 radicada el 30-04-18 Concesionario informó que actualizará la V0 del PAGA de rehabilitación y será enviada a la Interventoría para iniciar el proceso de revisión para la No Objeción. 
Con comunicación EPS4G-0331-18 radicada en el Concesionario el 08-05-18, se informó quedar pendiente por recibir el PAGA de Rehabilitación de la UF4.2 para proceder con la revisión.
Con comunicación D-1604-2018-1 se radicó PAGA de Rehabilitación de la UF4.2.
Con comunicación EPS4G-0471-18 radicada el 15-06-18 se dio objeción al documento. 
Concesionario remitió la V2 ajustada con los comentarios realizados por Interventoría,  con comunicado D-2039-2018-1.
Interventoría emitió concepto de No Objeción con comunicado EPS4G-0633-18 radicada el 27-07-18 con consecutivo DEVIMAR R-4267-2018-1.                                                                                                                                                                                                                 Interventoría emitió concepto de No Objeción con comunicado EPS4G-0633-18 radicada el 27-07-18 con consecutivo DEVIMAR R-4267-2018-1.
</t>
  </si>
  <si>
    <t>Mantenimiento de baños portátiles con tercero autorizado</t>
  </si>
  <si>
    <t xml:space="preserve">MADS otorgó permiso con Resolución No. 1244 el 20-06-17                                                                                                                                    El Concesionario con comunicación M&amp;M 0024-18 del 15 de febrero de 2018 y radicado MADS E1-2018-004546, envío alcance información previa solicitada en el Resolución No. 1244 del 20-06-17. </t>
  </si>
  <si>
    <t>Terceros autorizados</t>
  </si>
  <si>
    <t xml:space="preserve">Escombrera Municipal de Santa Fe de Antioquia. Con comunicación D-270-2018-1 radicada el 01-02-18, el Concesionario informó que utilizará esta escombrera como sitio para disponer material estéril y escombros provenientes de las actividades de Rehabilitación de la UF4.2. Con comunicación D-1182-2018-1 radicada el 30-04-18 </t>
  </si>
  <si>
    <t>aporte de septiembre -30-2018</t>
  </si>
  <si>
    <t>Sep-2018</t>
  </si>
  <si>
    <t>sept-2018</t>
  </si>
  <si>
    <t>octub- 11-2018</t>
  </si>
  <si>
    <t>sep-2018</t>
  </si>
  <si>
    <t>incumplido por fecha pendiente los intereses de los rendimientos</t>
  </si>
  <si>
    <t>aporte de octubre -30-2018</t>
  </si>
  <si>
    <t>oct-2018</t>
  </si>
  <si>
    <t>ACTIVIDADES DE MANTENIMIENTO - UF2,2</t>
  </si>
  <si>
    <t>oct-2019</t>
  </si>
  <si>
    <t>aporte intereses</t>
  </si>
  <si>
    <t>aportes de interes rendimientos sep</t>
  </si>
  <si>
    <t>pago de intereses del  aporte 15</t>
  </si>
  <si>
    <t>aporte de noviembre -30-2018</t>
  </si>
  <si>
    <t>ajuste al aporte 10 mas rendimientos</t>
  </si>
  <si>
    <t>octubre-2018</t>
  </si>
  <si>
    <t>pago del ajunte al fondeo 10 mas rendimientos</t>
  </si>
  <si>
    <t>TODAS</t>
  </si>
  <si>
    <t>Estudio de Fichas Prediales y Avaluos Comerciales Corporativos de las Unidades Funcionales 1 y 2</t>
  </si>
  <si>
    <t>Se realizó verificacion, observación y aprobacion de cada uno de los datos que se ingresaron a la plataforma Olympus por parte del Concesionario.</t>
  </si>
  <si>
    <t>noviembre-2018</t>
  </si>
  <si>
    <t xml:space="preserve">Se negó con Resolución Corantioquia 040-RES1706-2857 el 07-06-17 primera solicitud asociada a la Licencia Ambiental Resolución 0639 del 02-06-18
Se negó con Resolución Corantioquia 040-RES1712-7098 del 14-12-17  y notificada el 04-01-18, segunda solicitud 
Aprobo con resolución Con resolución Corantioquia 040-RES1808-4625 del 01-08-18 notificada el 09-08-18   tercera solicitud
</t>
  </si>
  <si>
    <t>• Solicitud aprovechamiento de especies restringidas para la Modificación de la UF2.1 con radicado 120-COE1803-8791 (D-715-2018-1) del 14-03-18.
• Solicitud aclaración con radicado Corantioquia 120-COE1804-8708 (R-2028-2018-1) del 12-04-18
• Aclaración de información con radicado 120-COE1804-13470 (D-1160-2018-1) del 26-04-18.
• Solicitud de información con radicado 120-COI1807-17725 del 30-07-18
•  Auto de inicio 040-ADM1808-4061 del 09-08-18.
• Visita de evaluación el 30-10-18.
• Requerimiento de información adicional con acto administrativo 040-ADM1811-5590 del 13-11-18 y notificado el 14-11-18.
• Respuesta con radicado 20-COE1811-37914 del 23-11-18.
• Pendiente respuesta Autoridad Ambiental.</t>
  </si>
  <si>
    <t>Corantioquia autorizó con Resolución 16HX-RES1711-6804 del 30-11-17
Con Resolución 160HX-RES1811-6542 del 26-11-18 Corantioquia autorizó poda de manejo para dos (2) Individuos. Con Resolución 160CI-RES1811-6673 del 29-11-18 Corantioquia autorizó Tala de un (1) individio en la UF4.2.</t>
  </si>
  <si>
    <t>UNIDAD FUNCIONAL 4.2</t>
  </si>
  <si>
    <t xml:space="preserve">Observaciones: </t>
  </si>
  <si>
    <t xml:space="preserve">No hay observaciones </t>
  </si>
  <si>
    <t>soporte contractual</t>
  </si>
  <si>
    <t>MASC</t>
  </si>
  <si>
    <t>nov-2018</t>
  </si>
  <si>
    <t>Aporte de Dic-2018</t>
  </si>
  <si>
    <t>aporte enero -30-2019</t>
  </si>
  <si>
    <t xml:space="preserve">ANLA con Resolución 02318 del 14-12-18 ANLA Autorizó la modificación de la Licencia ambiental resolución 0606 asociada al poligono " La frisola - El Polvorín" </t>
  </si>
  <si>
    <t>VIGENCIAS FUTURAS</t>
  </si>
  <si>
    <t>APORTE  2018</t>
  </si>
  <si>
    <t>NOV/2018</t>
  </si>
  <si>
    <t>El Concesionario cumplió con el fondeo No. 4 de acuerdo a lo que establece el contrato No. 014 del 2015, en donde realizó el fondeo en precios corrientes por valor $9.344.000.000 y en pesos constantes $ 7.407.629.067.71 de esta manera se cumple lo del cronograma de pagos de la parte especial del contrato y sobrepasa el valor en pesos constantes en $272.498.824,10</t>
  </si>
  <si>
    <t xml:space="preserve">Aporte semenestral  y anual de 2019 </t>
  </si>
  <si>
    <t>Noviembre 2017</t>
  </si>
  <si>
    <t>Queda Pendiente el diferencial por la variacion del IPC que son $30.876.022,79, Incumplido Por Fecha y valor</t>
  </si>
  <si>
    <t>dic-2018</t>
  </si>
  <si>
    <t xml:space="preserve">Según ajustes realizados por el concesionario se informó que no se requiere de SRRRC para la Modificación de la Licencia Ambiental  UF2.1.
</t>
  </si>
  <si>
    <t>• La Secretaría de Minas del departamento de Antioquia con Resolución 2018060228012 del 14 de junio de 2018 concedió a DEVIMAR autorización temporal con placa TBC-08101 para la explotación de un yacimiento de materiales de construcción en la fuente Q. Seca  Municipio de Sopetran.</t>
  </si>
  <si>
    <t xml:space="preserve">Seguimiento a las medidas de manejo ambiental </t>
  </si>
  <si>
    <t>enero-2019</t>
  </si>
  <si>
    <t>aporte feb -28-2019</t>
  </si>
  <si>
    <t>ene-2019</t>
  </si>
  <si>
    <t>9. CONTROL TÉCNICO DE TÚNELES+B241:T242</t>
  </si>
  <si>
    <r>
      <t>N</t>
    </r>
    <r>
      <rPr>
        <sz val="10"/>
        <color theme="1"/>
        <rFont val="Calibri"/>
        <family val="2"/>
        <scheme val="minor"/>
      </rPr>
      <t>o Aplica Compensación</t>
    </r>
  </si>
  <si>
    <t xml:space="preserve">Se autorizo según acuerdo del consejo directivo de Corantioquia N° 180ACU-1811-552 del 21-11-18. la sutracción definitiva de  2,258  Ha y temporal de .15Ha   
Con comunicación D-3784-2018-1 radicada en Corantioquia el 30-11-18 Concesionario renunció al derecho de interposición de recurso de reposición contra el acuerdo 180ACU-1811-552, con el propósito de acelerar el trámite de modificación de licencia que se encuentra en proceso.
• Pago por evaluación el 17-12-18 con soporte Corantioquia SF SP926 </t>
  </si>
  <si>
    <t>MADS Autorizó con resolución 2241 del 27-11-18
• Con radicado MADS 00001 del del 30-11-18 Concesionario renunció al derecho de interposición de recurso de reposición contra la resolución 2241 del 27-11-18, quedando en firme.</t>
  </si>
  <si>
    <t>MADS Autorizó con resolución 2240 del 27-11-18
Con radicado MADS 00002 del del 30-11-18 Concesionario renunció al derecho de interposición de recurso de reposición contra la resolución 2240 del 27-11-18, quedando en firme</t>
  </si>
  <si>
    <t>El 17-04-17 se realizó mesa de trabajo para actualización del documento PAGA.  Con oficio D-608-2017-1 del 15 -05-17, se radico el documento ajustado. Interventoría emitió concepto de No Objeción al documento con oficio EPS4G-0234-17 el 23-05-17
Se realizó Comité Ambiental el día 12 de junio de 2018, donde se revisó la trazabilidad de las comunicaciones radicadas en el Concesionario relacionadas con el cierre ambiental de este PAGA. 
Con comunicación D-2041-2018-1 radicada el 16-07-18 en Interventoría, se presentó información pendiente para continuar con el proceso de evaluación del Cierre Ambiental del PAGA de Rehabilitación de la UF2.2.
Con Comunicación EPS4G-0626-18 (R-4237-2018-1) radicada el 26-07-18 Interventoría consideró que el Concesionario ha realizado las gestiones y actividades pertinentes para efectuar el Cierre Ambiental del PAGA de Rehabilitación. 
Con comunicación EPS4G-0780-18 el 19-09-18 y radicado ANI 2018-409-096837-2, se envió a la ANI el PAGA de Rehabilitación V2 No Objetado.</t>
  </si>
  <si>
    <t>Traslado de redes eléctricas y alumbrado público UF1 y UF3.</t>
  </si>
  <si>
    <t>Aporte Adicional en Dinero -  deuda subordinada</t>
  </si>
  <si>
    <t>febrero-2019</t>
  </si>
  <si>
    <t>aporte marzo -30-2019</t>
  </si>
  <si>
    <t>feb-2019</t>
  </si>
  <si>
    <t>cumplido- aporte parcial</t>
  </si>
  <si>
    <t>marzo-2019</t>
  </si>
  <si>
    <t>Porcentaje de Participación (%)</t>
  </si>
  <si>
    <t>Programado</t>
  </si>
  <si>
    <t>FINAL</t>
  </si>
  <si>
    <t>SISTEMA INTEGRADO DE GESTIÓN</t>
  </si>
  <si>
    <t>PROCESO</t>
  </si>
  <si>
    <t>FORMATO</t>
  </si>
  <si>
    <r>
      <t xml:space="preserve">D-762-2017-1     09/06/17
</t>
    </r>
    <r>
      <rPr>
        <b/>
        <sz val="11"/>
        <rFont val="Arial"/>
        <family val="2"/>
      </rPr>
      <t>EPS4G-0286-17     20/06/17</t>
    </r>
    <r>
      <rPr>
        <sz val="11"/>
        <rFont val="Arial"/>
        <family val="2"/>
      </rPr>
      <t xml:space="preserve">
NO OBJETADO ESPERA VERSION FINAL
</t>
    </r>
    <r>
      <rPr>
        <sz val="11"/>
        <rFont val="Arial"/>
        <family val="2"/>
      </rPr>
      <t xml:space="preserve">
D-500-2018-1   22/02/18
</t>
    </r>
    <r>
      <rPr>
        <b/>
        <sz val="11"/>
        <rFont val="Arial"/>
        <family val="2"/>
      </rPr>
      <t>EPS4G-0207-18   27/03/18</t>
    </r>
    <r>
      <rPr>
        <sz val="11"/>
        <rFont val="Arial"/>
        <family val="2"/>
      </rPr>
      <t xml:space="preserve">
APROBADA VERSIÓN FINAL
</t>
    </r>
  </si>
  <si>
    <t xml:space="preserve">D-2138-2017-1   13/12/17
EPS4G-0040-18   23/01/18
D-166-2018-1   22/01/18
EPS4G-0053-18   29/01/18
D-417-2018-1   14/02/18
EPS4G-0126-18   21/02/18
INVENTARIO DE REDES SECAS
D-480-2018-1   20-02-18
EPS4G-0166-18   12/03/18
Actuaciones 00,16,17,19,24 Y 26
APROBADO
</t>
  </si>
  <si>
    <t>Tramite</t>
  </si>
  <si>
    <t xml:space="preserve">Licencia Ambiental </t>
  </si>
  <si>
    <t>Modificación Licencia Ambiental resolución 00606 del 25-05-18 "Construcción Box Coulvert Polígono la Frísola – el Polvorín UF1"</t>
  </si>
  <si>
    <t>Modificación Licencia Ambiental resolución 00606 del 25-05-18 "ajustes en el trazado de calzada nueva entre el Túnel de Occidente y San Jerónimo e infraestructura asociada"</t>
  </si>
  <si>
    <t>Sustracción DMI asociado a la Licencia Ambiental Resolución 00606 del 25-05-18</t>
  </si>
  <si>
    <t>Sustracción DMI polígono la Frísola - El Polvorín, asociado a la Modificación de Licencia Ambiental Resolución 00606 del 25-05-18</t>
  </si>
  <si>
    <t>Levantamiento de Restricción del Uso y Aprovechamiento de Especies Forestales restringidas de orden Regional asociado a la Licencia Ambiental Resolución 00606 del 25-05-18</t>
  </si>
  <si>
    <t>Levantamiento de Restricción del Uso y Aprovechamiento de Especies Forestales de orden Regional asociado a la  Modificación de la Licencia Ambiental resolución 00606 del 25-05-18 "ajustes en el trazado de calzada nueva entre el Túnel de Occidente y San Jerónimo e infraestructura asociada"</t>
  </si>
  <si>
    <t>Levantamiento de Veda Nacional asociado a la Licencia Ambiental Resolución 00606 del 25-05-18</t>
  </si>
  <si>
    <t>Levantamiento de Veda Nacional polígono la Frísola - El Polvorín, asociado a la Modificación de Licencia Ambiental Resolución 00606 del 25-05-18</t>
  </si>
  <si>
    <t>Levantamiento de Veda Nacional asociado a la  Modificación de la Licencia Ambiental resolución 00606 del 25-05-18 "ajustes en el trazado de calzada nueva entre el Túnel de Occidente y San Jerónimo e infraestructura asociada"</t>
  </si>
  <si>
    <t>Modificación Licencia Ambiental resolución 00639 del 02-06-18 "ajustes en el trazado y solicitud de concesiones"</t>
  </si>
  <si>
    <t>EIA Modificación Licencia Ambiental Resolución 00639 del 02 de junio de 2017 - Polígono Fuente de materiales Q. Seca con placa de autorización temporal N° TBC-08101.</t>
  </si>
  <si>
    <t>Sustracción Reserva Ribereña Rio Cauca asociado a la Licencia Ambiental Resolución 00639 del 02-06-18</t>
  </si>
  <si>
    <t>Sustracción Reserva Ribereña Rio Cauca asociado  la Modificación Licencia Ambiental resolución 00639 del 02-06-18 "ajustes en el trazado y solicitud de concesiones"</t>
  </si>
  <si>
    <t xml:space="preserve">Sustracción RRRC Predio requerido para reubicación de la IE Los Almendros </t>
  </si>
  <si>
    <t xml:space="preserve">Autorización Temporal  Fuente de materiales de construcción Q. Seca </t>
  </si>
  <si>
    <t>Levantamiento de Restricción del Uso y Aprovechamiento de Especies Forestales de orden Regional asociado a la Licencia Ambiental Resolución 0639 del 02-06-18</t>
  </si>
  <si>
    <t>Levantamiento de Restricción del Uso y Aprovechamiento de Especies Forestales de orden Regional asociado a la Modificación de la Licencia Ambiental Resolución 0639 del 02-06-18</t>
  </si>
  <si>
    <t>Levantamiento de veda Nacional asociado a la Licencia Ambiental Resolución 00639 del 02-06-17</t>
  </si>
  <si>
    <t>Levantamiento de veda Nacional asociado a la Modificación de la Licencia Ambiental Resolución 00639 del 02-06-17</t>
  </si>
  <si>
    <t>Acuerdo de coexistencia proyectos superpuestos Autopistas al Mar 1 - Conexión Valles de Aburra - Rio Cauca, asociado a la Licencia Ambiental Resolución 00606 del 25-05-18</t>
  </si>
  <si>
    <t>Acuerdo de coexistencia proyectos superpuestos Autopistas al Mar 1 - Conexión Valles de Aburra - Rio Cauca, asociado a las modificaciones de las Licencias Ambientales Resoluciones 00606 del 25-05-17 y 00639 del 02-06-17</t>
  </si>
  <si>
    <t>Trámite</t>
  </si>
  <si>
    <t xml:space="preserve">Documento PAGA de Mejoramiento </t>
  </si>
  <si>
    <t xml:space="preserve">Permiso de Aprovechamiento Forestal </t>
  </si>
  <si>
    <t xml:space="preserve">Permiso de Ocupación de Cauce </t>
  </si>
  <si>
    <t xml:space="preserve">Concesión de aguas superficiales </t>
  </si>
  <si>
    <t xml:space="preserve">Levantamiento de Restricción del Uso y Aprovechamiento de Especies Forestales de orden Regional </t>
  </si>
  <si>
    <t xml:space="preserve">Levantamiento de Veda Nacional </t>
  </si>
  <si>
    <t xml:space="preserve">Sustracción Reserva Ribereña Rio Cauca </t>
  </si>
  <si>
    <t>Disposición material sobrante</t>
  </si>
  <si>
    <t xml:space="preserve">Documento PAGA de Rehabilitación </t>
  </si>
  <si>
    <t xml:space="preserve">Permiso de Emisiones Atmosféricas </t>
  </si>
  <si>
    <t xml:space="preserve">Permiso de Ocupaciones de Cauce </t>
  </si>
  <si>
    <t>Vertimientos</t>
  </si>
  <si>
    <t>Materiales de Construcción</t>
  </si>
  <si>
    <t xml:space="preserve"> Disposición material sobrantes: </t>
  </si>
  <si>
    <t>REUNIONES / ACTIVIDADES</t>
  </si>
  <si>
    <t>TEMA</t>
  </si>
  <si>
    <t>REVISIÓN Y ANALISIS DE INSUMOS PREDIALES</t>
  </si>
  <si>
    <t>REVISIÓN DE LA PLATAFORMA OLYMPUS</t>
  </si>
  <si>
    <t>La ANI, se pronuncia y acepta el período de cura para el tema de la entrega de estados financieros (firma de auditor y revisor fiscal), el concesionario, responde a la ANI, y se subsana el presunto incumplimiento
Se solicita al concesionario allegar pólizas acordes con el otrosí 4 firmado el 26 de abril de 2018, quién las radica el 31/05/18</t>
  </si>
  <si>
    <t>TIPO DE RIESGO</t>
  </si>
  <si>
    <t>Demora en la obtención de las Licencias y/o Permisos Ambientales</t>
  </si>
  <si>
    <t>Sobrecostos derivados de los estudios y diseños.</t>
  </si>
  <si>
    <t>Sobrecostos en la adquisición de predios.</t>
  </si>
  <si>
    <t>Sobrecostos por interferencia de redes.</t>
  </si>
  <si>
    <t>Compensaciones por nuevas tarifas diferenciales</t>
  </si>
  <si>
    <t>Aporte Adicional en Dinero</t>
  </si>
  <si>
    <t>Cumplió con 9 dias de retraso</t>
  </si>
  <si>
    <t>aporte abril -30-2019</t>
  </si>
  <si>
    <t>abril-2019</t>
  </si>
  <si>
    <t>cumplido-  el aporte del periodo anterior cubre los fondeos 18 y 19 del presente año</t>
  </si>
  <si>
    <t>aporte adicional</t>
  </si>
  <si>
    <t>realizo aporte adicional</t>
  </si>
  <si>
    <t>Puente PK7+920- UF1 Vista panorámica del sitio de construcción del Puente. Frente Inactivo. Pendiente la Superestructura del Puente.</t>
  </si>
  <si>
    <t xml:space="preserve">PK 0+072 </t>
  </si>
  <si>
    <t>BOX CULVERT (4X4) ODT  007</t>
  </si>
  <si>
    <t>PK 0+980</t>
  </si>
  <si>
    <t>MURO 005 TA</t>
  </si>
  <si>
    <t>MOVIMIENTO DE TIERRA  Sector La Volcana</t>
  </si>
  <si>
    <t>PK 1+500</t>
  </si>
  <si>
    <t>MURO 006 TA</t>
  </si>
  <si>
    <t>PK 2+300</t>
  </si>
  <si>
    <t>MURO 007 TA</t>
  </si>
  <si>
    <t>PK 2+500</t>
  </si>
  <si>
    <t>MURO 009 TA</t>
  </si>
  <si>
    <t>PK 4+205</t>
  </si>
  <si>
    <t xml:space="preserve">PK 4+880   </t>
  </si>
  <si>
    <t>PK 5+060</t>
  </si>
  <si>
    <t>MURO 014 CA</t>
  </si>
  <si>
    <t>MURO 015 CA</t>
  </si>
  <si>
    <t>PK 5+720</t>
  </si>
  <si>
    <t>PK 5+990</t>
  </si>
  <si>
    <t>MURO 073 CA</t>
  </si>
  <si>
    <t xml:space="preserve">PK 6+700 </t>
  </si>
  <si>
    <t>MURO 019 TA</t>
  </si>
  <si>
    <t>PK 7+260</t>
  </si>
  <si>
    <t>MURO 020TA</t>
  </si>
  <si>
    <t>PK 7+500</t>
  </si>
  <si>
    <t>MURO 021 TA</t>
  </si>
  <si>
    <t>PK 8+080</t>
  </si>
  <si>
    <t>MURO 023 TA</t>
  </si>
  <si>
    <t>MURO 025 CA</t>
  </si>
  <si>
    <t xml:space="preserve">PK 8+400 </t>
  </si>
  <si>
    <t>MURO 035 TA</t>
  </si>
  <si>
    <t>MURO 046 CA</t>
  </si>
  <si>
    <t>MOVIMIENTO DE TIERRA</t>
  </si>
  <si>
    <t>MURO 053 TA</t>
  </si>
  <si>
    <t>MURO 054 TA</t>
  </si>
  <si>
    <t xml:space="preserve">MOVIMIENTO DE TIERRA </t>
  </si>
  <si>
    <t>24+200 CD</t>
  </si>
  <si>
    <t>MOVIMIENTO DE TIERRA - CD (SEGUNDO RETORNO VIAL)</t>
  </si>
  <si>
    <t>MOVIMIENTO DE TIERRA - CD - (RELLENO)</t>
  </si>
  <si>
    <t>PK0+060</t>
  </si>
  <si>
    <t>PK0+130</t>
  </si>
  <si>
    <t>PK0+250</t>
  </si>
  <si>
    <t>MURO 001 CA</t>
  </si>
  <si>
    <t>PK0+410</t>
  </si>
  <si>
    <r>
      <rPr>
        <b/>
        <sz val="11"/>
        <color theme="1"/>
        <rFont val="Calibri"/>
        <family val="2"/>
        <scheme val="minor"/>
      </rPr>
      <t>Unidad Funcional 1 - Mejoramiento de la calzada actual y construcción de calzada nueva entre el Túnel de Occidente y San Jerónimo</t>
    </r>
  </si>
  <si>
    <r>
      <rPr>
        <b/>
        <sz val="11"/>
        <color theme="1"/>
        <rFont val="Calibri"/>
        <family val="2"/>
        <scheme val="minor"/>
      </rPr>
      <t>Unidad Funcional 2.2 - Rehabilitación entre Santa Fe de Antioquia y Cañasgordas</t>
    </r>
  </si>
  <si>
    <t>PK 9+840</t>
  </si>
  <si>
    <t>MURO 034 TA</t>
  </si>
  <si>
    <t>PK 11+814</t>
  </si>
  <si>
    <t>BOX CULVERT  ODT  057</t>
  </si>
  <si>
    <t>PR 66+400</t>
  </si>
  <si>
    <t>PR91+440</t>
  </si>
  <si>
    <t xml:space="preserve">REHABILITACIÓN </t>
  </si>
  <si>
    <t>Unidad Funcional 2.1 - Mejoramiento de la calzada actual y construcción de calzada nueva entre San Jerónimo y Santa Fe de Antioquia</t>
  </si>
  <si>
    <t>Se finalizaron actividades en esta unidad funcional.</t>
  </si>
  <si>
    <t>Unidad Funcional 4.2 - Obras de rehabilitación Bolombolo-Santa Fe de Antioquia</t>
  </si>
  <si>
    <t>Unidad Funcional 4.1 - Rehabilitación de la carretera entre el corregimiento de Bolombolo (Venecia) y el corregimiento Peñalisa (Salgar)</t>
  </si>
  <si>
    <t>Puente PK10+120 UF1. Vista panorámica del sitio de construcción del Puente. Pendiente Superestructura de Puente.  Frente Inactivo</t>
  </si>
  <si>
    <t>PK21+200 CD</t>
  </si>
  <si>
    <t>PK22+100 CI</t>
  </si>
  <si>
    <t>PK22+785 CI</t>
  </si>
  <si>
    <t>ALCANTARILLA  ODT 95 - CD</t>
  </si>
  <si>
    <t>PK22+950 CD</t>
  </si>
  <si>
    <t>PK23+180 CD</t>
  </si>
  <si>
    <t>PK22+430 CI</t>
  </si>
  <si>
    <t xml:space="preserve">ANLA con Resolución 02472 del 14-12-18 Autorizó la modificación de la Licencia ambiental resolución 0606 asociada al polígono denominado "ajustes al trazado e inclusión de infraestructura asociada." </t>
  </si>
  <si>
    <t>•  ANLA autorizó con resolución 0137 del 08-02-19 la modificación de la Resolución 00639 del 02-06-19 para el polígono "Ajustes al Trazado e inclusión de infraestructura asociada"
• Con oficio 160HX-1905-5491 del 02-05-19 Corantioquia concluyo que el polígono autorizado con la modificación de licencia ambiental no presenta inconsistencias con el POMCA del rio Aurrá.
• Con Radicado ANLA 2019057914-1-000 del 07-05-19 Concesionario remitió copia del oficio 160HX-1905-5491 en cumplimiento del Artículo tercero de la resolución 00137 de 2019.</t>
  </si>
  <si>
    <t>Según concepto técnico ANLA N°03835 del 19-01-18 presentado por el grupo evaluador de la ANLA, señaló que en cumplimiento del requerimiento N1 del acta 34 del 20-04-18, el Concesionario aporto información de soporte de la gestión realizada ante el INVIAS y la GEP de la Gobernación de Antioquia, para lo cual se incluyeron las fichas de coexistencia, dentro del Plan de Manejo Ambiental; por lo cual se considero en dicho concepto que este requerimiento fue atendido dentro de la información adicional presentada, por lo que se acepta la información presentada y se acatarán las medidas planteadas para el programa  de manejo ambiental del proyecto.
• ANLA en cumplimiento del Artículo 2.2.2.3.6.4 del decreto 1076 de 2015 presentó pronunciamiento sobre el acuerdo de coexistencia de proyectos superpuestos, lo anterior teniendo en cuenta lo especificado en el Artículo Noveno de la Resolución ANLA 02472 del 27-12-18 el cual modificó el artículo décimo segundo de la Resolución 606 del 25 de mayo de 2017, en el sentido de incluir la FICHA: Anexo 2-9. Fichas (Ficha de Coexistencia, manejo y responsabilidad individual de los impactos ambientales generados en el área superpuesta, en el Plan de Manejo Ambiental, dando por finalizado este proceso y teniendo en cuenta que el INVIAS no presentó concepto frente al acuerdo planteado por DEVIMAR</t>
  </si>
  <si>
    <t>ANLA no se pronuncio de forma explicita en la Resolución 00137 del 08-02-19 sobre el  acuerdo de coexistencia de proyectos entre el Concesionario y el INVIAS en el marco del proceso de trámite de solicitud de modificación de la Licencia ambiental Resolución 00639 del 02-06-17.</t>
  </si>
  <si>
    <t>Corpourabá otorgó permiso con Resolución Corpourabá 200-03-20-0228-2017 el 23-02-17.
Con Resolución 200-03-20-01-0543-2 del 17-04-18 Corpourabá suspendió parcialmente un permiso de emisiones atmosféricas fuentes fijas que fue otorgado con resolución 0228 del 23-02-17.Con Resolución 200-03-20-01-0596-2019 del 22-05-19 Corpourabá da por terminado el permiso de emisiones atmosféricas.</t>
  </si>
  <si>
    <t>• Con acuerdo del Consejo Directivo de Corantioquia N° 180ACU1803-525 del 21-03-18 y notificado el 04-04-18, 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</si>
  <si>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 xml:space="preserve">• Con acuerdo del Consejo Directivo de Corantioquia N° 180ACU1902-562 del 20-02-19 y notificado el 14-03-19, se sustrajo de manera definitiva 1,082Ha de una parte del área de la Reserva Ribereña del Río Cauca para la reubicación de la IE Escuela Normal Superior Santa teresita – Sede los Almendros Municipio de Sopetran y Construcción del centro histórico de la comunidad de los Almendros 
</t>
  </si>
  <si>
    <t>PK 2+070</t>
  </si>
  <si>
    <t xml:space="preserve">MOVIMIENTO DE TIERRA  </t>
  </si>
  <si>
    <t xml:space="preserve">ELA :
Interventoría presento la NO Objeción a la Estrategia de Licenciamiento Ambiental Mediante Oficio EPS4G-0027-17 el día 23 de enero de 2017.
EIA 
Con Resolución ANLA 00606 del 25 de mayo de 2017 se otorgó Licencia Ambiental para la Construcción de la UF1 y 3 
Con Resolución ANLA 00639 del 02 de junio de 2017 se otorgó Licencia Ambiental para la Construcción de la UF2,1
Concesionario radicó en la Interventoría el 20 de octubre de 2017  comunicación D-1746-2017-1 en la cual solicitó a la ANLA conceptuar sobre los efectos y el alcance que tiene la Certificación 01013 del 05 de octubre de 2017 sobre la Licencia Ambiental Resolución 00639 la cual autoriza la Construcción de la UF2.1. pendiente que el Concesionario allegue copia del radicado en la ANLA 
PAGA
Con comunicación EPS4G-0335-16 del 14 de septiembre de 2016 se aprobó el documento PAGA de Rehabilitación de la UF4.2, interventoría solicitó presentar nueva versión con la totalidad de los permisos para emitir concepto de No Objeción
No Objeción V2 del documento PAGA de Rehabilitación de la UF2.2 con oficio EPS4G-0234-17 el 23 de mayo de 2017.
Con oficio EPS4G-405-17 radicado el 08 de septiembre de 2017 se dio viabilidad a la ejecución de las actividades de Mejoramiento propuestas por el Concesionario asociadas al PAGA de mejoramiento de la UF1 y 2.1. </t>
  </si>
  <si>
    <t>100 % PRIVADO</t>
  </si>
  <si>
    <t>PK 1+050</t>
  </si>
  <si>
    <t>PK 1+200</t>
  </si>
  <si>
    <t>PK22+200 CI</t>
  </si>
  <si>
    <t>MURO CA 049 - CA</t>
  </si>
  <si>
    <t>BOX CULVERT</t>
  </si>
  <si>
    <t>PK20+650 CD</t>
  </si>
  <si>
    <t>PK 24+000 CI</t>
  </si>
  <si>
    <t>PK 29+850 CD</t>
  </si>
  <si>
    <t>PK 3+100</t>
  </si>
  <si>
    <t>MOVIMIENTO DE TIERRA (CORTE) Sector La Aldea</t>
  </si>
  <si>
    <t xml:space="preserve">PK 8+280 </t>
  </si>
  <si>
    <t>PK 8+690</t>
  </si>
  <si>
    <t>PK 8+950</t>
  </si>
  <si>
    <t>MURO 028 CA</t>
  </si>
  <si>
    <t>PK 9+790</t>
  </si>
  <si>
    <t>MURO 033 CA</t>
  </si>
  <si>
    <t>PK 10+030</t>
  </si>
  <si>
    <t>PK 10+160</t>
  </si>
  <si>
    <t>PK 12+764</t>
  </si>
  <si>
    <t>FRENTE INACTIVO. Se instaló tubería Ø1.5m. con su respetivo atraque. Se fundió solado para la construcción de su disipador.</t>
  </si>
  <si>
    <t>ESTACIÓN O PLAYA DE PEAJES</t>
  </si>
  <si>
    <t>Ampliación Puente La Muñoz II UF2.1</t>
  </si>
  <si>
    <t>Ampliación Puente La Guaracú II UF2.1</t>
  </si>
  <si>
    <t>septiembre-2018</t>
  </si>
  <si>
    <t>Giro adicional 30%</t>
  </si>
  <si>
    <t>Aporte semenestral 2019</t>
  </si>
  <si>
    <t>junio-2019</t>
  </si>
  <si>
    <t>aporte mayo y junio y jul-2019</t>
  </si>
  <si>
    <t>Cumplió y Anticipó  el giro 21 y parte del giro 22</t>
  </si>
  <si>
    <t>mayo- 2019</t>
  </si>
  <si>
    <t>Cumplió con la totalidad de aportes a la subcuenta y tienen un excedente de $38.468.742,87</t>
  </si>
  <si>
    <t>jun- 2019</t>
  </si>
  <si>
    <t>Cumplió con la totalidad de aportes a la subcuenta y tienen un excedente de $49,893,112,71</t>
  </si>
  <si>
    <t>TOTAL</t>
  </si>
  <si>
    <t>PK 11+800</t>
  </si>
  <si>
    <t>PK22+300 CI</t>
  </si>
  <si>
    <t xml:space="preserve">ALCANTARILLA  ODT - # 150 CD </t>
  </si>
  <si>
    <t xml:space="preserve">ALCANTARILLA  ODT - # 155 CD </t>
  </si>
  <si>
    <t>o PK23+700 CI</t>
  </si>
  <si>
    <t>Construcción  de Puentes:  PK10+120  UF1; Puente PK23+500 UF2.1; Puente PK3+320 (La Aldea) UF1, Puente PK0+157 UF1 , Puente PK22+080 (El Sapo) UF2.1, Puente PK2+100 UF1, Puente PK2+300 UF1, Puente PK10+440 UF1, Puente 6+040 UF1, Puente PK7+920 UF1,  Puente PK1+940 UF1, Puente 8+115 UF1, Puente PK22+640 UF2.1, Puente PK21+840 UF2.1 , Puente PK21+500 UF2.1, Puente PK18+293 UF2.1, Puente PK0+930UF1, Puente PK5+240 UF1, Puente PK5+540 UF1, Puente PK6+900 UF1, Puente PK11+110 UF1, Puente PK8+404 UF1, Puente PK9+160 UF1, Puente PK1+440 UF1, Puente PK2+920 UF1, Puente PK2+500 UF1, Puente PK6+240 UF1, Puente PK7+000 UF1, Puente PK7+750 UF1, Puente PK8+705 UF1, Puente PK8+800 UF1,  Puente PK20+680 UF2.1, Puente PK21+220 UF2.1</t>
  </si>
  <si>
    <t>Ampliación Puente El Sapo UF2.1</t>
  </si>
  <si>
    <t xml:space="preserve">BOX CULVERT  ODT  172 </t>
  </si>
  <si>
    <t>PK0+650/700</t>
  </si>
  <si>
    <t>REHABILITACION DE LA VIA, MEDIANTE PARCHEO / BACHEO</t>
  </si>
  <si>
    <t>MURO 037 TA</t>
  </si>
  <si>
    <t>PK 5+860</t>
  </si>
  <si>
    <t>MURO 072 CA</t>
  </si>
  <si>
    <t xml:space="preserve">MURO 050 - CA </t>
  </si>
  <si>
    <t>Giro 23, 24 y 25</t>
  </si>
  <si>
    <t>Giro 26</t>
  </si>
  <si>
    <t>Aporte de Agosto 31 -2019</t>
  </si>
  <si>
    <r>
      <rPr>
        <b/>
        <sz val="11"/>
        <color theme="1"/>
        <rFont val="Arial"/>
        <family val="2"/>
      </rPr>
      <t xml:space="preserve">PUENTE PK23+500 UF2.1. </t>
    </r>
    <r>
      <rPr>
        <sz val="11"/>
        <color theme="1"/>
        <rFont val="Arial"/>
        <family val="2"/>
      </rPr>
      <t xml:space="preserve">Para este Puente  ya se terminó la etapa de la construcción de la </t>
    </r>
    <r>
      <rPr>
        <u/>
        <sz val="11"/>
        <color theme="1"/>
        <rFont val="Arial"/>
        <family val="2"/>
      </rPr>
      <t>INFRAESTRUCTURA</t>
    </r>
    <r>
      <rPr>
        <sz val="11"/>
        <color theme="1"/>
        <rFont val="Arial"/>
        <family val="2"/>
      </rPr>
      <t>: Construcción de los ESTRIBOS 1 y 2. Construcción de las PILAS 1, 2 y 3.
En cuanto a la</t>
    </r>
    <r>
      <rPr>
        <u/>
        <sz val="11"/>
        <color theme="1"/>
        <rFont val="Arial"/>
        <family val="2"/>
      </rPr>
      <t xml:space="preserve"> SUPERESTRUCTURA</t>
    </r>
    <r>
      <rPr>
        <sz val="11"/>
        <color theme="1"/>
        <rFont val="Arial"/>
        <family val="2"/>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</si>
  <si>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t>MURO 039 PK18+430 NO OBJETADO D-1786-2018-1 21/06/2018
EPS4G-0573-18 16/07/2018
MURO 042 PK21+450-MURO 043 PK20+480 NO OBJETADO   
 D-1851-2018-1 27/06/2018 EPS4G-0545-18 09/07/2018
 MURO 044 PK20+650 NO OBJETADO D-1179-2018-1 27/04/2018
EPS4G-0397-18 25/05/2018
MURO 045 PK21+090 NO OBJETADO D-1314-2018-1 11/05/2018
EPS4G-0425-18 05/06/2018
MURO 047 PK21+800 NO OBJETADO D-637-2018-1 07/03/2018
EPS4G-0202-18 26/03/2018 
MURO 048 PK21+950 - MURO 058 PK23+930 - MURO 093 PK22+300  NO OBJETADO
 D-1863-2018-1 27/06/2018 EPS4G-0600-18 23/07/2018
MURO 049 PK22+200 - MURO 050 PK22+300 NO OBJETADO 
D-1025-2018-1 12/04/2018 EPS4G-0303-18 04/05/2018
MURO 051 PK22+400 NO OBJETADO D-3300-2018-1 12/10/2018
EPS4G-0947-18 29/06/2018
MURO 053 PK22+950 NO OBJETADO D-1654-2018-1 13/06/2018
EPS4G-0508-18 29/06/2018
MURO 054 PK23+180 NO OBJETADO D-1720-2018-1 18/06/2018
EPS4G-0506-18 29/06/2018
MURO 055 PK23+570 NO OBJETADO D-3356-2018-1 18/10/2018
EPS4G-0972-18 15/11/2018
MURO 056 PK23+600 NO OBJETADO D-2242-2017-1 28/12/2018
EPS4G-0029-18 18/01/2018
MURO 057 PK23+720 NO OBJETADO D-1079-2018-1 20/04/2018
EPS4G-0351-18 11/05/2018
MURO 059 PK23+920 NO OBJETADO D-1025-2018-1 12/04/2018
EPS4G-0303-18 04/05/2018
MURO 060 PK28+450 NO OBJETADO D-1941-2018-1 05/07/2018
EPS4G-0616-18 24/07/2018 
MURO 089 20+360 NO OBJETADO 
MURO 090 PK22+780 NO OBJETADO D-1101-2018-1 23/04/2018
EPS4G-0359-18 15/05/2018
PUENTE 029 PK20+380 NO OBJETADO D-1863-2018-1 27/06/2018
EPS4G</t>
  </si>
  <si>
    <t>MURO 001 PK0+250 NO OBJETADO D-2587-208-1 23/08/2018 EPS4G-0780-18 13/09/2018
MURO 002 PK0+580 NO OBJETADO D-2242-2017-1 28/12/2017 EPS4G-0028-18 18/01/2018
ODT 005 PK0+715- ODT 006 PK0+800  NO OBJETADO
 D-855-2018-1 27/03/2018 - EPS4G-0256-18</t>
  </si>
  <si>
    <t xml:space="preserve">PUENTE 001 PK0+160 NO OBJETADO D-1268-201 10/05/2018              
EPS4G-0398-18 25/05/2018                                                                                          
 PUENTE 003 PK1+940 NO OBJETADO D-2100-2018-1 17/07/2018              
EPS4G-0676-18 10/08/2018
D-02-01-20190718-009115 18/07/2019
EPS4G-0893-19 8/08/2019                                                                                            
PUENTE 004 PK 2+100 NO OBJETADO D-1235-2018-1 07/05/2018                        
EPS4G-0399-18 25/05/2018                                                                                          
PUENTE 005 PK2+920 NO OBJETADO D-1235-2018-1 07/05/2018
                 EPS4G-0399-18 25/05/2018                                                                               
PUENTE 006 PK3+320 NO OBJETADO D-2151-2017-1 15/12/17                                          EPS4G-0041-18 23/01/18                                                                                                   
PUENTE 007 PK5+240 NO OBJETADO D-2100-2018-1 17/07/2018                                                           EPS4G-0676-18 10/08/2018                                                                                                 
PUENTE 010 PK 6+040 NO OBJETADO D-1608-2018-1 08/06/2018                                                                                                                                            EPS4G-0505-18 29/06/2018                                                                                           
PUENTE 014 PK7+920 NO OBJETADO D-2151-2017-1 28/12/2017                                            EPS4G-0060-18 01/02/2018                                                                                                 
PUENTE 015 PK8+115 NO OBJETADO D-1606-2018-1 07/06/2018                                      EPS4G0504-18 29/06/2018                                                                                            
PUENTE 017 PK8+404 NO OBJETADO D-1608-2018-1 08/06/2018                                                      EPS4G-505-18 29/06/2018                                                                                   
PUENTE 018 PK8+705 NO OBJETADO  D-2588-2018-1 23/08/2018
EPS4G-0754-18 07/09/2018
PUENTE 022 PK9+777 NO OBJETADO D-1941-2018-1 05/07/2018
EPS4G-0616-18 24/07/2018
PUENTE 023 PK 10+120 
PUENTE 024 PK10+440 NO OBJETADO D-2244-2017-1 20/1/17
EPS4G-0028-18 30/04/2018
PUENTE 042 PK2+300 NO OBJETADO D-1268-2018 10/05/2018
EPS4G-0398-18 25/05/2018
MURO 003 PK0+740 NO OBJETADO D2062-2017-1 01/12/2017
EPS4G-05-79-17 18/12/2017
MURO 004 PK0+810 NO OBJETADO D-2062-2017-1 01/12/17
EPS4G-0579-17 18/12/2017
 MURO 007 PK2+300 NO OBJETADO D-1179-2018-1 27/04/2018
EPS4G-0397-18 25/05/2018
MURO 009 PK2+500 NO OBJETADO D-1786-2018-1 21/06/2018
EPS4G-0573-18 16/07/2018
MURO 010 PK4+390 NO OBJETADO D-1863-2018-1 27/06/2018 
EPS4G-0600-18 23/07/2018
MURO 011 PK4+500 NO OBJETADO D-1341-2018-1 16/05/2018
EPS4G-0424-18 05/06/2018
MURO 012 PK4+880 NO OBJETADO D-1314-2018-1 11/05/2018
EPS4G-0425-18 05/06/2018
MURO 013 PK4+970 NO OBJETADO D-1618-2018-1 08/06/2018
EPS4G-0507-18 29/06/2018
MURO 014 PK5+060 NO OBJETADO D-1654-2018-1 13/06/2018
EPS4G-0508-18 29/06/2018 
MURO 016 PK5+840 NO OBJETADO D-1950-2017-1 15-11-2017
EPS4G-0548-17 28/11/2017
MURO 018 PK6+420 NO OBJETADO D-1786-2018-1 21/06/2018 
EPS4G-0573-18 16/07/2018
MURO 019 PK6+700 NO OBJETADO D-1618-2018-1 08/06/2018
EPS4G-0507-18 29/06/2018
MURO 020 PK7+260 NO OBJETADO D-1786-2018-1 21/06/2018
EPS4G-0573-18 16/07/2018
MURO 021 PK7+500 NO OBJETADO D-1618-2018-1 08/06/2018
EPS4G-0507-18 29/06/2018
MURO 023 PK8+080 NO OBJETADO D-1341-2018-1 16/05/2018
EPS4G-0424-18 05/06/2018 
MURO 024 PK8+160-MURO 025 PK8+280 NO OBJETADO
 D-1341-2018-1 16/05/2018 EPS4G-0424-18 05/06/2018
MURO 026 PK8+690 NO OBJETADO D-1618-2018-1 08/06/2018 
EPS4G-0507-18 29/06/2018
MURO 028 PK8+950 NO OBJETADO D-1341-2018-1 16/05/2018
EPS4G-0424-18 05/06/2018 
MURO 029 PK9+140 NO OBJETADO D-1341-2018-1 16/05/2018
EPS4G-0424-18 05/06/2018
MURO 030 PK9+190-MURO 032 PK9+520-MURO 035 PK10+030 
 NO OBJETADO D-1314-2018-1 11/05/2018 EPS4G-0425-18 05/06/2018
MURO 034 PK29+840 NO OBJETADO D-1786-2018-1 21/06/2018
EPS4G-0573-18 16/07/2018
MURO 036 PK11+280 NO OBJETADO D-1044-2018-1 16/04/2018
EPS4G-0309-18 04/05/2018
MURO 037 PK5+720-MURO 072 PK5+8660-MURO 073 PK5+990
 NO OBJETADO D-2219-2018-1 26/07/2018 - EPS4G-0700-18 16/08/2018 
MURO 134 PK2+400 NO OBJETADO D-1863-2018-1 27/06/2018
EPS4G-0600-18 23/07/2018 
ODT 007 PK0+072-ODT 008 PK0+604 NO OBJETADO
D-1044-2018-1 16/04/2018 - EPS4G-0309-18 04/05/2018
 ODT 009 PK0+736 NO OBJETADO D-2062-2017-1 01/12/2017
EPS4G-0579-7 18/12/2017
ODT 010 PK1+040 NO OBJETADO D-121-2018-1 16/01/2018
EPS4G-0071-18 06/02/2018
ODT 011 PK1+619 NO OBJETADO D-2151-2017-1 13/12/2017 
EPS4G-0041-18 24/01/2018
ODT 014 PK2+606 NO OBJETADO D2242-2017-1 20/01/2018 
EPS4G-0029-18 18/01/2018
ODT 018 PK3+729 NO OBJETADO D-1044-2018-1 16/04/2018
EPS4G-0309-18 04/05/2018
ODT 029 PK6+821 NO OBJETADO D-2565-2018-1 17/08/2018
EPS4G-0734-18 29/08/2018
ODT 055 PK12+410 NO OBJETADO D2062-2017-1 01/12/2017
EPS4G-059-17 18/12/2017
ODT 057 PK12+766 NO OBJETADO D-1044-2018-1 16/04/2018
EPS4G-0309-18 04/05/2018 
</t>
  </si>
  <si>
    <r>
      <t xml:space="preserve">DEV-SAL-INTV-0140-16    19/9/16
</t>
    </r>
    <r>
      <rPr>
        <b/>
        <sz val="11"/>
        <rFont val="Arial"/>
        <family val="2"/>
      </rPr>
      <t>EPS4G-0383-16    14/10/16</t>
    </r>
    <r>
      <rPr>
        <sz val="11"/>
        <rFont val="Arial"/>
        <family val="2"/>
      </rPr>
      <t xml:space="preserve">
EPS4G-0362-16       27-09-16
EPS4G-0361-16       27-09-16
NO OBJETADOS PARCIALMENTE
D-1269-2018-1
10/05/18
ESPERA RESPUESTA ESPECIALISTA
Vol. II GEOMETRICO UF4,1
D-02-01-20190314-007592
EPS4G-0346-19  19/3/19
OBSERVACIONES UF4,2
D-02-01-20190424-008085
EPS4G-0509-19  06/05/19
OBSERVACIONES UF4,2
D-20190708-008964
EPS4G-0826-19  18/7/19
OBSERVACIONES 
ITS POSTES SOS
APROBADO UF 4,2
D-20190719-009146
EPS4G-0844-19  26/7/19
NO OBJECION  
ITS POSTES SOS
APROBADO UF 4,2
OBSERVACIONES DEL AREA URBANISMO</t>
    </r>
  </si>
  <si>
    <r>
      <t xml:space="preserve">DEV-SAL-INTV-0140-16  19/9/16
</t>
    </r>
    <r>
      <rPr>
        <b/>
        <sz val="11"/>
        <rFont val="Arial"/>
        <family val="2"/>
      </rPr>
      <t>EPS4G-0383-16        14/10/17</t>
    </r>
    <r>
      <rPr>
        <sz val="11"/>
        <rFont val="Arial"/>
        <family val="2"/>
      </rPr>
      <t xml:space="preserve">
EPS4G-0362-16       27-09-16
EPS4G-0361-16       27-09-16
NO OBJETADOS PARCIALMENTE
D-636-2017-1    19/5/17
</t>
    </r>
    <r>
      <rPr>
        <b/>
        <sz val="11"/>
        <rFont val="Arial"/>
        <family val="2"/>
      </rPr>
      <t>EPS4G-0236-17    23/5/17</t>
    </r>
    <r>
      <rPr>
        <sz val="11"/>
        <rFont val="Arial"/>
        <family val="2"/>
      </rPr>
      <t xml:space="preserve">
NO OBJETADO PARCIALMENTE
ÁREA DEL PEAJE CONTINUA OBJETADA
D-02-01-20190403-008157
EPS4G-0505-19  06/05/19
OBSERVACIONES AL DISEÑO
ACTUALIZACION</t>
    </r>
  </si>
  <si>
    <r>
      <t xml:space="preserve">D-788-2017-1  13/6/17
EPS4G-0287-17  20/6/17
APROBADO UF2,1
D-2182-2017-1 18/12/17
</t>
    </r>
    <r>
      <rPr>
        <b/>
        <sz val="11"/>
        <rFont val="Arial"/>
        <family val="2"/>
      </rPr>
      <t>EPS4G-0008-18 11/01/18</t>
    </r>
    <r>
      <rPr>
        <sz val="11"/>
        <rFont val="Arial"/>
        <family val="2"/>
      </rPr>
      <t xml:space="preserve">
SE APRUEBA VERSION FINAL
UF2,1
D-2346-2018-1  03/08/18
EPS4G-0699-18  15/08/18
OBSERVACIONES 
UF 2.2
D-2977-2018-1  11/09/18
EPS4G-0850-18  05/10/18
OBSERVACIONES 
UF 2.2
D-02-01-20190514-008319
EPS4G-0590-19  27/05/19
EPS4G-0591-19  27/05/19
OBSERVACIONES  UF2,2
D-02-01-2019619-008758
EPS4G-0739-19  27/06/19
EPS4G-0591-19  27/05/19
OBSERVACIONES  UF2,2
D-02-01-20190716-009094
EPS4G-0838-19  22/7/19
OBSERVACIONES  UF2,2
ANI 2019-500-021380-1
EPS4G-0819-19  17/07/19
EPS4G-0839-19  22/7/19
OBSERVACIONES  UF2,2</t>
    </r>
  </si>
  <si>
    <t>D-1269-2018-1  10/05/18
ESPERA RESPUESTA ESPECIALISTA
Vol. Iv PAVIMENTOS UF4,1
D-808-2019-1  28/2/19
EPS4G-0337-19  18/3/19
OBSERVACIONES UF 4,2
D-907-2019-1  7/3/19
EPS4G-0344-19  19/03/19
OBSERVACIONES UF 4,2
D-20190311-007592
EPS4G-0346-19  19/03/19
OBSERVACIONES UF 4,2
D-20190403-007901
EPS4G-0480-19  23/04/19
EPS4G-0486-19  25/04/19
OBSERVACIONES UF 4,2
D-20190508-008256
EPS4G-0582-19  23/05/19
NO OJECION PAVIMENTOS GEOTECNIA, AMBIENTAL
UF 4,2
D-20190626-008832
EPS4G-0796-19  11/7/19
NO OJECION PAVIMENTOS GEOTECNIA, AMBIENTAL
UF 4,2
EPS4G-0545-19  15/5/19
OBSERVACIONES
DISEÑO MEZCLA ASFALTICA
UF 4,2
D-20190520-008430
D-20190520-008390
EPS4G-0630-19  5/6/19
OBSERVACIONES
DISEÑO MEZCLA ASFALTICA
UF 4,2
D-20190703-008900
EPS4G-0802-19  11/7/19
EPS4G-0818-19  17/7/19
OBSERVACIONES
DISEÑO MEZCLA ASFALTICA
UF 4,2</t>
  </si>
  <si>
    <r>
      <t xml:space="preserve">
D-2056-2018-1  16/7/18
</t>
    </r>
    <r>
      <rPr>
        <b/>
        <sz val="11"/>
        <rFont val="Arial"/>
        <family val="2"/>
      </rPr>
      <t>EPS4G-0629-18  26/7/18</t>
    </r>
    <r>
      <rPr>
        <sz val="11"/>
        <rFont val="Arial"/>
        <family val="2"/>
      </rPr>
      <t xml:space="preserve">
APROBACION 
VERSION FINAL 
V5
</t>
    </r>
  </si>
  <si>
    <r>
      <t xml:space="preserve">D-2182-2017-1  18/12/17
</t>
    </r>
    <r>
      <rPr>
        <b/>
        <sz val="11"/>
        <rFont val="Arial"/>
        <family val="2"/>
      </rPr>
      <t xml:space="preserve">EPS4G-0022-18  </t>
    </r>
    <r>
      <rPr>
        <sz val="11"/>
        <rFont val="Arial"/>
        <family val="2"/>
      </rPr>
      <t>17/01/18 
OBSERVACIONES
VERSION FINAL UF2,1 Y UF2,2</t>
    </r>
  </si>
  <si>
    <r>
      <t xml:space="preserve">D-03-2018-1  6/08/18
</t>
    </r>
    <r>
      <rPr>
        <b/>
        <sz val="11"/>
        <rFont val="Arial"/>
        <family val="2"/>
      </rPr>
      <t>EPS4G-0677-17  10/8/18</t>
    </r>
    <r>
      <rPr>
        <sz val="11"/>
        <rFont val="Arial"/>
        <family val="2"/>
      </rPr>
      <t xml:space="preserve">
UF2.1
APROBADO VERSION FINAL V5</t>
    </r>
  </si>
  <si>
    <r>
      <t xml:space="preserve">D-1792-2017-1 27/10/17
EPS4G-0498-17 8/11/17
APROBADO COLAS DEL PEAJE
D-2056-2018-1  16/7/18
</t>
    </r>
    <r>
      <rPr>
        <b/>
        <sz val="11"/>
        <rFont val="Arial"/>
        <family val="2"/>
      </rPr>
      <t>EPS4G-0629-18  26/7/18</t>
    </r>
    <r>
      <rPr>
        <sz val="11"/>
        <rFont val="Arial"/>
        <family val="2"/>
      </rPr>
      <t xml:space="preserve">
APROBACION 
VERSION FINAL
V5
</t>
    </r>
  </si>
  <si>
    <t>D-2182-2017-1 18/12/17
EPS4G-0022-18 17/01/18 
OBSERVACIONES
D-807-2019-1  28/2/19
EPS4G-0305-19  14/3/19
OBSERVACIONES UF4,1 - 4,2
D-20190409-007982
EPS4G-0478-19  23/04/19
APROBADO UF4,2
OBSERVACIONES UF4,1 V2
D-20190523-008450
EPS4G-0636-19  06/06/19
APROBADO UF 4,1 V2
D-20190620-008778
EPS4G-0830-19  22/07/19
OBSERVACIONES 
SEÑALIZACION
APROBADO UF 4,2</t>
  </si>
  <si>
    <r>
      <t xml:space="preserve">CT-DVM-086-16    15/7/16
</t>
    </r>
    <r>
      <rPr>
        <b/>
        <sz val="11"/>
        <rFont val="Arial"/>
        <family val="2"/>
      </rPr>
      <t>EPS4G-0277-16    03/08/16</t>
    </r>
    <r>
      <rPr>
        <sz val="11"/>
        <rFont val="Arial"/>
        <family val="2"/>
      </rPr>
      <t xml:space="preserve">
NO OBJETADO
D-02-01-20190617-008722
EPS4G-0555-19  16/05/19
OBSERVACIONES AL DISEÑO
DEL PAVIMENTO ZONA PEAJE
D-02-01-20190617-008722
EPS4G-0728-19  26/06/19
OBSERVACIONES AL DISEÑO
DEL PAVIMENTO ZONA PEAJE
D-02-01-20190719-009152
EPS4G-0871-19  31/7/19
OBSERVACIONES AL DISEÑO
DEL PAVIMENTO ZONA PEAJE
D-02-01-20190724-009186
EPS4G-0872-19  31/7/19
OBSERVACIONES AL DISEÑO
DEL PAVIMENTO ZONA PEAJE</t>
    </r>
  </si>
  <si>
    <t xml:space="preserve">EPS4G-0029-18   18/01/18
APROBADO
D-2299-2017-1   2/01/18
ESPERA RESPUESTA ESPECIALISTA MODIFICACIÓN PUENTE 014 K7+920
D-121-2018-1   17/01/18
EPS4G-0050-18   29/01/18
Muro 023 K8+080, Muro 36 K11+280, ODT007 K0+072, ODT 008 K0+604, ODT010 K1+040, ODT 018 K3+729, ODT057 K12+766, Puente 001 K0+153 APROBADO
D-122-2018-1   17/01/18
EPS4G-0050-18   29/01/18
modificación de los diseños del puente K10+120 
APROBADO 
D-322-2018-1   07/02/18
EPS4G-0100-18   14/02/18
Modificación de los diseños del puente 042 K2+300, Puente 004 K2+100, Muro 011 K4+500
APROBADO
D-498-2018-1   22/02/18
Modificación muro 013 K4+970 y Puente 005 K2+920
EPS4G-0187-18   21/03/18
APROBADO
D-679-2018-1   12/03/18
Modificación Muro 14 K5+060
EPS4G-201-18   26/3/18
APROBADO
D-635-2018-1   07/03/18
Modificación Puente 015 K8+404
EPS4G-199-18   26/03/18
APROBADO
D-759-2018-1   16/03/18
EPS4G-0241-18   11/04/18
Modificación Muro 019 K6+700, Muro 021 K7+500, Muro 026 K8+690
APROBADO
D-781-2018-1   20/03/18
EPS4G-0240-18   11/04/18
MODIFICACIÓN PUENTE 10 K6+040
APROBADO
D-1314-2018-1  16/05/18
ESPERA RESPUESTA ESPECIALISTA
MODIFICACION  Muro 012 K4+880, Muro 030 K9+190, Muro 035 K10+030, Muro 045 K21+090 y Modificación del diseño estructural del Muro 032 K9+520, Muro 042 K21+450, Muro 043 K20+480 y MURO 044 K21+090
 D-1341-2018-1  16/05/18
ESPERA RESPUESTA ESPECIALISTA
MODIFICACION  Muro 024 K8+160, Muro 028 K8+950, Muro 029 K9+140, Muro 089 K20+360 y Modificación del diseño estructural del Muro 011 K4+500, Muro 023 K8+080 y Muro 025 K8+280. 
D-1606-2018-1  07/06/18
ESPERA RESPUESTA ESPECIALISTA
MODIFICACION   PUENTE 015 K8+115
D-1941-2018-1  5/7/18
EPS4G-0616-18  24/7/18
MODIFICACION ODT029 K6+821
APROBADO                                                                                                                             </t>
  </si>
  <si>
    <t>D-513-2017-1    24-4-17
EPS4G-0192-17    4/05/17 
NO OBJETADO (UF2.1)
D-1817-2017-1   31/10/17
EPS4G-0534-17   20/11/17
NO OBJETADO PARCIAL MODIFICACIÓN
MUROK22+480
D-1950-2017-1   16/11/17
EPS4G-0548-17   27/11/17
NO OBJETADO PARCIAL MODIFICACIÓN
MURO 044 K20+650
D-2023-2017-1  27/11/17
EPS4G-0560-17   11/12/17
MODIFICACIÓN MURO 051 K22+400 Y PUENTE 039 K23+500
D-2242-2017-1   26/12/17
EPS4G-0029-18   18/01/18
 MURO 056 K23+600 ODT 098 K22+050
APROBADO
D-95-2018-1   15/01/18
EPS4G-0049-18   29/01/18
MODIFICACIÓN MURO 042 K21+450, MURO 047 K21+800 ODT 101 K22+520, PUENTE 040 K23+860 UF2,1 
APROBADO
D-2299-2017-1   2/01/18
EPS4G-0059-18   31/01/18
MODIFICACIÓN PUENTE 031 K20+680 UF1
APROBADO
D-321-2018-1   07/02/18
ESPERA RESPUESTA ESPECIALISTA
Modificación de los diseños del Muro 050 K22+300, 049 K22+200, Muro 055 K23+570 Puente 59 K23+920, 35 K22+080
D-431-2018-1   14/02/18
EPS4G-0117-18   19/02/18
MODIFICACIÓN PUENTE 030 K19+500
APROBADO
D-499-2018-1   22/02/18
EPS4G-0187-18   21/03/18
APROBADO
D-679-2018-1   12/03/18
12/03/18 Muro 53 K22+950, Puente 29 K20+380
EPS4G-0201-18   26/03/2018
APROBADO
D-638-2018-1  07/03/18
Modificación taludes y terraplenes calzada derecha
EPS4G-0197-18   23/03/18
OBSERVACIONES
D-637-2018-1   07/03/18
Modificación Puente 040 K23+860, Puente  K20+680, Muro 42 K21+450, Muro 47 K21+800, ODT 101 K22+520
EPS4G-0202-18   26/03/18
APROBADO
D-1079-2018-1   19/04/18
MODIFICACIÓN MURO 057 K23+720
ESPERA RESPUESTA ESPECIALISTA 
D-1101-2018-1   23/04/18
Modificación Muro 090 K22+780, Muro 051 K22+400, Muro 054 K23+180
ESPERA RESPUESTA DEL ESPECIALISTA D-1444-2018-1  26/05/18
ESPERA RESPUESTA ESPECIALISTA
MODIFICACION   PUENTE 033 K21+500 
D-1557-2018-1  1/06/18
ESPERA RESPUESTA ESPECIALISTA
MODIFICACION   PUENTE 028 K19+900
PUENTE 032 K21+220. D-1606-2018-1  07/06/18
ESPERA RESPUESTA ESPECIALISTA
MODIFICACION   PUENTE 035 K22+080
D-1720-2018-1  18/06/18
EPS4G-0506-18  28/6/18
MODIFICACION   MURO 051 K22+400 Y MURO 054 K23+180
APROBADOD-1941-2018-1  5/07/18
EPS4G-0616-18  24/7/18
MODIFICACION   PUENTE 022 K9+777 MURO 060 K28+450
APROBADO                                                                                                                                   
D-3356-2018-1  19/10/18
ESPERA RESPUESTA ESPECIALISTA
MURO 055 K23+570</t>
  </si>
  <si>
    <t>CT-DVM-085-16    15/7/16
EPS4G-0267-16    30/7/16
NO OBJETADO
D-1817-2017-1   31/10/17
EPS4G-0534-17   20/11/17
MODIFICACIÓN ODT 005 K0+715
D-2151-2017-1   15/12/17
EPS4G-0587-17   22/12/17
MODIFICACIÓN ODT 006 K0+800
D-2242-2017-1   26/12/17
EPS4G-0029-18   18/01/18
MODIFICACIÓN MURO 056 K23+600 ODT098 K22+050
APROBADO
D-1443-2018-1  24/05/18
ESPERA RESPUESTA ESPECIALISTA
SOSTENIMIENTO TALUDES Y TERRAPLENES
D-2587-2018-1  23/8/18
RESPUESTA ESPECIALISTA 
MURO 001 K0+250                                                                                          
D-3356-2018-1  19/10/18
ESPERA RESPUESTA ESPECIALISTA
MURO 001 K0+250</t>
  </si>
  <si>
    <t>DEV-SAL-INTV-0221-16    22-12-16
EPS4G-0480-16     27/12/16
D-299-2018-1   16/3/17
EPS4G-0138-17   27/09/17
D-603-2017-1   15/5/17
EPS4G-0247-17   30/5/17
D-808-2019-12  8/2/19
EPS4G-0337-19  18/3/19
OBSERVACIONES UF 4,2</t>
  </si>
  <si>
    <r>
      <t xml:space="preserve">D-602-2017-1  15/5/17
</t>
    </r>
    <r>
      <rPr>
        <b/>
        <sz val="11"/>
        <rFont val="Arial"/>
        <family val="2"/>
      </rPr>
      <t>EPS4G-0232-17  19/05/2017</t>
    </r>
    <r>
      <rPr>
        <sz val="11"/>
        <rFont val="Arial"/>
        <family val="2"/>
      </rPr>
      <t xml:space="preserve">
NO OBJETADO</t>
    </r>
  </si>
  <si>
    <r>
      <t xml:space="preserve">DEV-SAL-INTV-0111-2016      23-8-16
</t>
    </r>
    <r>
      <rPr>
        <b/>
        <sz val="11"/>
        <rFont val="Arial"/>
        <family val="2"/>
      </rPr>
      <t>EPS4G-0325-16        5-09-16</t>
    </r>
    <r>
      <rPr>
        <sz val="11"/>
        <rFont val="Arial"/>
        <family val="2"/>
      </rPr>
      <t xml:space="preserve">
NO OBJETADO
D-855-2018-1   27/03/18
ESPERA RESPUESTA ESPECIALISTA
MODIFICACIÓN ODT 0+715 Y 0+800</t>
    </r>
  </si>
  <si>
    <r>
      <t xml:space="preserve">D-674-2017-1   25/5/17
</t>
    </r>
    <r>
      <rPr>
        <b/>
        <sz val="11"/>
        <rFont val="Arial"/>
        <family val="2"/>
      </rPr>
      <t>EPS4G-0262-17 06/06/17</t>
    </r>
    <r>
      <rPr>
        <sz val="11"/>
        <rFont val="Arial"/>
        <family val="2"/>
      </rPr>
      <t xml:space="preserve">
NO OBJETADO
D-636-2018-1   07/03/18
ODT 016 K3+237, 17 K3+477, 20 K3+960, 25 K5+889, 27 K6+433
EPS4G-0180-18   23/03/18
OBSERVACIONES</t>
    </r>
  </si>
  <si>
    <r>
      <t xml:space="preserve">D-1068-2017-1   24/7/17
</t>
    </r>
    <r>
      <rPr>
        <b/>
        <sz val="11"/>
        <rFont val="Arial"/>
        <family val="2"/>
      </rPr>
      <t>EPS4G-0359-17  08/08/17</t>
    </r>
    <r>
      <rPr>
        <sz val="11"/>
        <rFont val="Arial"/>
        <family val="2"/>
      </rPr>
      <t xml:space="preserve">
NO OBJETADO   UF2,1
D-636-2018-1   07/03/18
ODT 081 K18+005, 094 K21+520, 095 K21+612, 096 K21+708
EPS4G-0180-18   23/03/18
OBSERVACIONES</t>
    </r>
  </si>
  <si>
    <t>DEV-SAL-INTV-0110-2016 18/08/17
EPS4G-0321-16 5-09-16
APROBADO PARCIALMENTE 
DISEÑO GEOMETRICO
PLAN DE OBRAS
D-753-2017-1 8/6/17
EPS4G-0275-17 12/6/17
APROBADO DISEÑO ESPERA VERSION FINAL
D-1442-2017-1  24-05-18
EPS4G-0453-18  13/6/18
OBSERVACIONES ACTUALIZACION ESTUDIO 
REMITEN TOMOS Y CD</t>
  </si>
  <si>
    <r>
      <t xml:space="preserve">DEV-SAL-INTV-0127-16    2/9/16
</t>
    </r>
    <r>
      <rPr>
        <b/>
        <sz val="11"/>
        <rFont val="Arial"/>
        <family val="2"/>
      </rPr>
      <t>EPS4G-0331-16     12/9/16</t>
    </r>
    <r>
      <rPr>
        <sz val="11"/>
        <rFont val="Arial"/>
        <family val="2"/>
      </rPr>
      <t xml:space="preserve">
 ESTUDIOS NO OBJETADO PARCIALMENTE
D-1197-2017-1    08/8/17
</t>
    </r>
    <r>
      <rPr>
        <b/>
        <sz val="11"/>
        <rFont val="Arial"/>
        <family val="2"/>
      </rPr>
      <t>EPS4G-0368-17     11/8/17</t>
    </r>
    <r>
      <rPr>
        <sz val="11"/>
        <rFont val="Arial"/>
        <family val="2"/>
      </rPr>
      <t xml:space="preserve">
 PRESUPUESTO NO OBJETADO
D-1765-2017-1    25/10/17
D-1782-2017-1    26/10/17
EPS4G-0497-17    8/11/17
OBJETADO
D-1862-2017-1   7/11/17
EPS4G-0518-17   15/11/17
NO OBJETADO
D-2022-2017-1  27/11/17
EPS4G-0566-17   12/12/17
APROBADO PARCIALMENTE ITEM 122 AL 130 OBSERVACIONES ITEM 131 AL 154
D-417-2018-1   14/02/18
EPS4G-0126-18   21/02/18
INVENTARIO DE REDES SECAS  APROBADO
D-481-2018-1   20/02/18
EPS4G-0166-18  12/03/18
Actuaciones 34,44,45,46,47,48,49,50 y 51
APROBADO</t>
    </r>
  </si>
  <si>
    <r>
      <t xml:space="preserve">D-294-2018-1  05/02/18
</t>
    </r>
    <r>
      <rPr>
        <b/>
        <sz val="11"/>
        <rFont val="Arial"/>
        <family val="2"/>
      </rPr>
      <t>EPS4G-0105-18  15/02/18</t>
    </r>
    <r>
      <rPr>
        <sz val="11"/>
        <rFont val="Arial"/>
        <family val="2"/>
      </rPr>
      <t xml:space="preserve">
NO OBJECIÓN PARCIAL CONDICIONADA</t>
    </r>
  </si>
  <si>
    <t>D-920-2017-1     06/07/17
EPS4G-0346-17   21/07/17
OBJETADO (UF2,1)
OBJETADO
OBSERVACIONES
D-2191-2018-1  24/7/18
EPS4G-0673-18  8/8/18
OBSERVACIONES
D-20190530-008512
EPS4G-0640-19  07/06/19
URBANISMO Y PAISAJISMO
OBSERVACIONES
UF2,1
D-20190530-008512
EPS4G-0669-19  13/06/19
URBANISMO Y PAISAJISMO
OBSERVACIONES
UF2,1</t>
  </si>
  <si>
    <t>D-2967-2018-1 13/9/18
EPS4G-0844-18 4/10/18
URBANISMO Y PAISAJISMO
OBSERVACIONES
D-523-2019-1  8/2/19
EPS4G-0257-19  01/03/19
OBSERVACIONES 
D-20190409-007984
EPS4G-0477-19  23/04/19
OBSERVACIONES DE TRANSITO
D-20190509-008279
EPS4G-0543-19  15/5/19
NO OBJECION
ACCESIBILIDAD PARA TODOS
PEAJE, EDIFICIO DE APOYO Y OFICINAS DE ATENCION PROVICIONALES
D-20190530-008509
EPS4G-0641-19
07/06/19
URBANISMO Y PAISAJISMO
OBSERVACIONES
v14
D-20190715-009072
EPS4G-0855-19
30/7/19
URBANISMO Y PAISAJISMO
OBSERVACIONES
SEÑALIZACION</t>
  </si>
  <si>
    <t>D-2151-2018-1  19/7/18
EPS4G-0674-18  10/8/18
OBSERVACIONES
D-3070-2018-1  19/9/18
EPS4G-886-18  17/10/18
OBSERVACIONES
D-840-2019-1  04/03/19
EPS4G-0360-19  26/3/019
OBSERVACIONES 
D-02-01-20190417-008058
EPS4G-0517-19  9/5/19
NO OBJECION CONDICIONADA 
EDIFICIO DE APOYO
A LAS OBSERVACIONES DE TRANSITO  DEL URBANISMO
D-02-01-20190618-008744
EPS4G-0733-19  26/06/19
OBSERVACIONES
AL PEAJE PROVISIONAL
D-20190621-008806
EPS4G-0823-19
17/7/19
EDIFICACIONES
(CCO DOS TUNELES - CAFETERIA)
OBSERVACIONES
D-02-01-20190723-009161
EPS4G-0845-19
26/7/19
OBSERVACIONES
AL PEAJE PROVISIONAL
D-02-01-20190812-009389
EPS4G-0845-19
2/9/19
OBSERVACIONES
AL PEAJE PROVISIONAL</t>
  </si>
  <si>
    <t>DEV-SAL-INTV-0140-2016  19/9/16
EPS4G-0383-16  14/10/17
APROBADO PARCIALMENTE 
EPS4G-0362-16 27-09-16
EPS4G-0361-16 27-09-16
D-400-2018-1   13/02/18
EPS4G-0113-18   19/02/18
MODIFICACIÓN LA ALDEA
APROBADO
D-1719-2018-1 18/09/18
EPS4G-0428-18 06/06/18
OBSERVACIONES 
SAN JERONIMO
D-1719-2018-1  18/06/18
EPS4G-0499-18  28/06/18
OBSERVACIONES 
SAN JERONIMO
D-3010-2018-1  18/09/18
EPS4G-0860-18  08/11/18
OBSERVACIONES 
SAN JERONIMO
D-3384-2018-1  18/12/18
EPS4G-0955-18  08/11/18
EPS4G-0959-18  08/11/18
OBSERVACIONES 
SAN JERONIMO
D-3985-2018-1  30/01/19
EPS4G-0002-19  02/01/19
OBSERVACIONES 
SAN JERONIMO
ANI 2018-500-0393221-1
EPS4G-1053-19  11/12/18
OBSERVACIONES 
SAN JERONIMO
D-291-2019-1  25/01-19
D-374-2019-1  30/01/19
EPS4G-0181-19  18/02/19
OBSERVACIONES 
SAN JERONIMO
D-3867-18-1  06/12/18
EPS4G-0003-19  02/01/19
OBSERVACIONES ALDEA
D-02-01-20190612-008682
EPS4G-0700-19  19/06/19
OBSERVACIONES ALDEA</t>
  </si>
  <si>
    <t>ALCANTARILLA ODT 021  Y  LLENOS</t>
  </si>
  <si>
    <t>PK 7+920</t>
  </si>
  <si>
    <t xml:space="preserve">PK 11+200 </t>
  </si>
  <si>
    <t>PK 11+300</t>
  </si>
  <si>
    <t>MURO 11+280 TA y TERRAPLEN</t>
  </si>
  <si>
    <t>o  PR 14+000</t>
  </si>
  <si>
    <t>PK 13+620</t>
  </si>
  <si>
    <t>Modificación Licencia Ambiental Resolución 00606 del 25 de mayo de 2017 
UF1 y UF3 punto de vertimiento Q. la Culebra</t>
  </si>
  <si>
    <t>• Corantioquia otorgó con resolución 040-RES1808-4319 del 03-08-18 y notificada el 08-03-18 levantamiento de restricción al uso y aprovechamiento de especies forestales.
• Pago por evaluación el 17-12-18 con soporte Corantioquia SF SP925.</t>
  </si>
  <si>
    <t>Con Resolución 00885 del 22-05-19 ANLA autorizó Modificación de Licencia Ambiental Resolución 00639, asociada a la inclusión del Polígono de la fuente de materiales Q. Seca. 
 La Secretaría de Minas del departamento de Antioquia con Resolución 2018060228012 del 14 de junio de 2018 concedió a DEVIMAR autorización temporal con placa TBC-08101 para la explotación de un yacimiento de materiales de construcción en la fuente Q. Seca,  municipio de Sopetrán.</t>
  </si>
  <si>
    <t>Primera solicitud Sustracción de Reserva: Con Acuerdo del Consejo Directivo de Corantioquia N°180-ACU1706-499 del 09-06-17, negó sustracción del área de Reserva Ribereña del Río Cauca para las actividades de Mejoramiento y Construcción de las UF2.1. Con acuerdo del Concejo Directivo de Corantioquia  N° 180-ACU1803-525 del 21-03-18 y notificado el 04-04-18.se sustrajo de manera definitiva 7,90ha y temporal 3,54 ha de una parte del área de la Reserva Ribereña del Río Cauca para las actividades de Mejoramiento y Construcción de las UF2.1.
• Con consecutivo DEVIMAR 02-01-20190329007851 radicado en Corantioquia el 29-03-19 se informó inicio de actividades a partir del 01-04-19.</t>
  </si>
  <si>
    <t>ZODME 14 y ZODME 15 municipio de San Jerónimo. 
El Concesionario con comunicación D-21-2018-1 de 5 de enero de 2018 y radicado Corantioquia No. 160HX-COE1801-360 solicitó a la Autoridad visita al predio Guacamayas, para utilizarlo como ZODME.
La Autoridad realizó visita el 16 de febrero de 2018 (Comunicado Corantioquia 160HX-COI1802-3488 del 16 de febrero de 2018). Con Informe Técnico 160HX-IT1805-4742 del 11-05-18 se consideró viable ambientalmente la disposición del material sobrante de las excavaciones proveniente de las obras de construcción del Proyecto Mejoramiento de la vía existente Túnel – Santa Fe de Antioquia; la cual está sujeta a algunas obras y actividades de diseño del sitio, con sus planos y diseños, y la elaboración de un plan de manejo ambiental para el sitio; para lo cual se deberá tener en cuenta lo estipulado en la Resolución 0472 del 28-02-18.</t>
  </si>
  <si>
    <t xml:space="preserve">➢ Ocupación de Cauce: Corantioquia el 25-07-17 negó al no requerir permiso para ocupación de los cauces Q. Sabaletica y Q. Guasimal.
Corantioquia otorgó permiso de ocupación el 23-08-17 para el cauce de la Q. La Palma, el 21-11-17 permiso para el cauce con expediente HX8-17-51, el 22-11-17 permiso para los cauces con expedientes HX8-17-53, HX8-17-52, HX8-17-54 y HX8-17-55 y el 23-11-17 permiso para los cauces con expedientes HX8-17-49 y HX8-17-58. 
Con Resolución 160HX-RES1901-405 del 30-01-19 y 160HX-RES1905-2628 del 27-05-19, Corantioquia autorizó modificaciones de los permisos de ocupación de cauce  de los expedientes HX8-2017-55 y HX8-2017-49, respectivamente. Corantioquia autorizó modificación del permiso de ocupación de cauce  del expediente HX8-2017-55. 
Solicitud de modificación ante Corantioquia de la Resolución 160HX-RES1711-6556, con radicado 160HXCOE1809-30967 (D-3081-2018-1) del 25-09-1. </t>
  </si>
  <si>
    <t>MURO 153 CA</t>
  </si>
  <si>
    <t>PK 9+200</t>
  </si>
  <si>
    <t>MURO 118 TA</t>
  </si>
  <si>
    <t>PK 10+700</t>
  </si>
  <si>
    <t xml:space="preserve">BOX CULVERT  ODT  </t>
  </si>
  <si>
    <t>PK20+100 CD</t>
  </si>
  <si>
    <t>PK 25+430</t>
  </si>
  <si>
    <t>MOVIMIENTO DE TIERRA - CI</t>
  </si>
  <si>
    <t>PK 21+840 UF2.1 Se finaliza construcción de New Jersey por ambos costados.</t>
  </si>
  <si>
    <t>PK22+080 UF2.1 ESTRIBO 2 - PILA 3. Se finaliza construcción de New Jersey CD.</t>
  </si>
  <si>
    <t>Sitio que se acondiciona como acopio de vigas pre esforzadas.</t>
  </si>
  <si>
    <t>PK 5+420</t>
  </si>
  <si>
    <t>PK20+480 CD</t>
  </si>
  <si>
    <t xml:space="preserve">Obra terminada. Sitio utilizado para el acopio de materiales, equipos y maquinaria de los puentes en construcción. </t>
  </si>
  <si>
    <t>MARCO 040 Y TALUD - PARTIDAS DE SOPETRAN</t>
  </si>
  <si>
    <t>PK 43+646</t>
  </si>
  <si>
    <t>FOTO 1</t>
  </si>
  <si>
    <t>FOTO 2</t>
  </si>
  <si>
    <t>FOTO 13</t>
  </si>
  <si>
    <t>FOTO 14</t>
  </si>
  <si>
    <t>Puente PK 10+120 - UF 1 - Losa de aproximación fundida  Estribo 1a.</t>
  </si>
  <si>
    <r>
      <rPr>
        <b/>
        <sz val="11"/>
        <color theme="1"/>
        <rFont val="Calibri"/>
        <family val="2"/>
        <scheme val="minor"/>
      </rPr>
      <t>Permisos Ambientales:</t>
    </r>
    <r>
      <rPr>
        <sz val="11"/>
        <color theme="1"/>
        <rFont val="Calibri"/>
        <family val="2"/>
        <scheme val="minor"/>
      </rPr>
      <t xml:space="preserve"> Residente Ambiental.
</t>
    </r>
    <r>
      <rPr>
        <b/>
        <sz val="11"/>
        <color theme="1"/>
        <rFont val="Calibri"/>
        <family val="2"/>
        <scheme val="minor"/>
      </rPr>
      <t>Gestión Social:</t>
    </r>
    <r>
      <rPr>
        <sz val="11"/>
        <color theme="1"/>
        <rFont val="Calibri"/>
        <family val="2"/>
        <scheme val="minor"/>
      </rPr>
      <t xml:space="preserve"> Residente Social.
</t>
    </r>
    <r>
      <rPr>
        <b/>
        <sz val="11"/>
        <color theme="1"/>
        <rFont val="Calibri"/>
        <family val="2"/>
        <scheme val="minor"/>
      </rPr>
      <t>Gestión Predial:</t>
    </r>
    <r>
      <rPr>
        <sz val="11"/>
        <color theme="1"/>
        <rFont val="Calibri"/>
        <family val="2"/>
        <scheme val="minor"/>
      </rPr>
      <t xml:space="preserve"> Profesionales Prediales.
</t>
    </r>
    <r>
      <rPr>
        <b/>
        <sz val="11"/>
        <color theme="1"/>
        <rFont val="Calibri"/>
        <family val="2"/>
        <scheme val="minor"/>
      </rPr>
      <t>Control de Programación:</t>
    </r>
    <r>
      <rPr>
        <sz val="11"/>
        <color theme="1"/>
        <rFont val="Calibri"/>
        <family val="2"/>
        <scheme val="minor"/>
      </rPr>
      <t xml:space="preserve"> Residentes Técnicos.
</t>
    </r>
    <r>
      <rPr>
        <b/>
        <sz val="11"/>
        <color theme="1"/>
        <rFont val="Calibri"/>
        <family val="2"/>
        <scheme val="minor"/>
      </rPr>
      <t>Compiló:</t>
    </r>
    <r>
      <rPr>
        <sz val="11"/>
        <color theme="1"/>
        <rFont val="Calibri"/>
        <family val="2"/>
        <scheme val="minor"/>
      </rPr>
      <t xml:space="preserve"> Reinel Marín Caro-Auxiliar Técnico.</t>
    </r>
  </si>
  <si>
    <t>MURO 043 TA</t>
  </si>
  <si>
    <t>MURO 092 CA Y ODT</t>
  </si>
  <si>
    <t>REHABILITACION DE LA VIA, EXTENDIDO DE SOBRE CARPETA ASFALTICA, TIPO MDC-19</t>
  </si>
  <si>
    <t>RECUPERACION DE LA VIA - PERDIDA DE BANCA  CD</t>
  </si>
  <si>
    <t>CONSORCIO ÉPSILON 4G</t>
  </si>
  <si>
    <t>REGISTRO FOTOGRAFICO PUENTES UF-1</t>
  </si>
  <si>
    <t>REGISTRO FOTOGRAFICO PUENTES UF-2.1</t>
  </si>
  <si>
    <t>PK 21+840 UF2.1. Vista panorámica del puente construido</t>
  </si>
  <si>
    <t>PK22+080 UF2.1. Vista panorámica de construcción del Puente.</t>
  </si>
  <si>
    <t>PK 22+640 UF2.1 Losa de aproximación fundida Estribo 1.</t>
  </si>
  <si>
    <t>PK22+640 UF2.1. Vista panorámica de construcción del Puente.</t>
  </si>
  <si>
    <t>PK 23+500 UF2.1 .Ärea de losa reparada en el vano 3</t>
  </si>
  <si>
    <t>PK23+500 UF2.1. Vista panorámica de construcción del Puente.</t>
  </si>
  <si>
    <t>AMPLIACIÓN DE PUENTES UF-2.1</t>
  </si>
  <si>
    <t>Puente PK 2+100 - UF 1-Finaliza construcción de New Jersey ambos costados.</t>
  </si>
  <si>
    <t>PK 9+600</t>
  </si>
  <si>
    <t>FRENTE INACTIVO. Sector urbano de San Jerónimo (La Piñona). El talud perfilado e intervenido se le trató con hidrosiembra, malla electrosoldada, drenes horizontales y concreto lanzado. Hoy el sitio presenta descuido y se requiere recuperación paisajística. Se hizo extendido de material de SBG con motoniveladora.</t>
  </si>
  <si>
    <t>PK 21+090 CD</t>
  </si>
  <si>
    <t>PK 23+300 CI</t>
  </si>
  <si>
    <t>o PR 15+000</t>
  </si>
  <si>
    <t>PR 6+700</t>
  </si>
  <si>
    <t xml:space="preserve">• ANLA otorgó Licencia Ambiental con Resolución 00606 del 25-05-17 y notificada el 30-05-17. 
• ANLA resolvió con Resolución 00764 del 30-06-17 Recurso de Reposición interpuesto a la Resolución 00606, y con radicado ANLA 2017050989-2-000 del 07-07-17 dio respuesta al oficio de solicitud de aclaración de aspectos de la Resolución 00606. La Licencia Ambiental se encuentra en firme.
• Con Radicado ANLA 2017061185-1-000 del 04-08-17, el Concesionario informó inicio de actividades de Construcción de la Segunda Calzada Túnel – San Jerónimo UF1 y UF3 a partir del 15-08-17. 
ICA #1
• Con radicado ANLA 2018034042-1-000 del 23-03-18 Concesionario remitió para revisión primer informe ICA.
• Aclaración de información relacionada con balance de masas, con consecutivo ANLA 2018145938-1-000 del 18-10-18. 
• Requerimiento de información con Auto ANLA 01626 del 09-04-19.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2019146459-1-000 radicado el 25-09-19.
ICA #2
• Con Radicado ANLA 2018145916-1-000 del 18-10-18 Concesionario remitió para revisión segundo informe ICA. 
La ANLA con radicado 2018162560-2-000 del 21-11-18 al Concesionario solicitó corregir la GDB de acuerdo a lo exigido en la Resolución 2182 del 2016.
con consecutivo ANLA 2018162560-2-000 del 21-11-18
• Envió información complementaria de monitoreo de ruido con consecutivo ANLA 2018169333-1-000 del 04-12-18.
•  Envio corrección GDB según lo requerido en la Resolución 2182 del 2016 con consecutivo ANLA 2019069672 del 09-05-19 (se remitio información compilada ICA 1,2 y 3).
• Solicitud espacio revisión inquietudes sobre presentación GDB de ICA, con consecutivo ANLA 2019077505-1-000 del 7-06-19.
• Confirmación espacio con con consecutivo ANLA 2019077505-2-000 del 17-06-19.
• Reunión ANLA –DEVIMAR revisión inquietudes GDB el 20-06-19.
• Radicado ICA ajustado con las observacione y no conformidades evidenciadas por la ANLA en sus revisiones, Con consecutivo ANLA 2019146460-1-000 radicado el 25-09-19.
ICA #3
• Con Radicado ANLA 2019056421-1-000 del 03-05-19 Concesionario remitió para revisión del tercer informe ICA de la UF 1, 
• Con radicado ANLA 2019068390-2-000 del 23-05-19 se consideró que la GDB del ICA #3 se encuentra no conforme.
• ANLA solicitó reunión para revisión de inquietudes sobre la manera de presentar la GDB en los ICA del Expediente LAV 0001-2017 y LAV0066-2017 con radicado  2019077505-2-001 del 17-06-19
 • Reunión ANLA –DEVIMAR revisión inquietudes GDB el 20-06-19.
Cambio Menor o ajuste dentro del giro ordinario
• ANLA autorizó cambio menor para el acceso al muro No. 2 ubicado en el K00+754 al K00+80 con radicado 2018013491-2-000 del 11-02-18.
• ANLA Autorizó cambio menor para el acceso para la Construcción del Portal Santa Fe, con radicado 2018020660-2-000 del 26-02-18.
• ANLA Autorizó cambio menor para la construcción del polvorín en el área de la ZODME 9, con radicado 2018020642-2-000 del 26-02-18.
• ANLA Autorizó cambio menor en la localización de la planta de vigas en el predio de las oficinas del PK 13, como infraestructura asociada del proyecto Construcción de la Segunda Calzada Túnel – San Jerónimo UF1 y UF3 con radicado 2018128079-2-000 del 17-09-18.
• ANLA no autorizó cambio menor para la adecuación de un acceso para el ingreso de equipos de perforación y excavación al interior del Túnel en el Portal Santa Fe, con radicado 2018175836-2-000 del 17-12-18.
• ANLA Autorizó cambio menor en la localización de la zona de sitio de acopio y almacenamiento de materiales del Túnel para el proyecto Construcción de la Segunda Calzada Túnel – San Jerónimo UF1 y UF3 con radicado ANLA 2019032493-2-000 del 15-03-19
Modelo Hidrogeológico
• Remisión estudio de ajuste y actualización del Modelo Hidrogeológico del Túnel ubicado en la UF3 con radicado ANLA 2018115991-1-000 del 24-08-18, requerimiento de información con Auto ANLA 06931 del 19-11-18. Respuesta requerimiento con radicado ANLA 2018186787-1-000 del 31-12-18, en proceso de revisión por parte de la autoridad.
• Con Resolución 00476 del 28-03-19 ANLA aprobó el Modelo Hidrogeológico ajustado del segundo tubo del Túnel de Occidente, no autorizó el aumento de los caudales de infiltración, solicito incluir y monitorear los 17 piezómetros construidos en la UF3 con la temporalidad definida en la Ficha SMF-09
• Concesionario solicitó mesa técnica DEVIMAR-ANLA, con radicado  ANLA 2019061123-1-000 del 13-05-19, Concesionario radicó  informe con  las justificaciones del aumento de los caudales con base en lo expuesto en la mesa de trabajo; con radicado 2019080206-1-000 del 12-06-19 se remitió información del régimen subterráneo antes de iniciar y durante la construcción del túnel, la cual dio alcance al  radicado 2019061123-1-000;  Con radicado 2019081564-1-000 del 14-06-19 remitió información técnica adicional relacionada que da alcance al comunicado 2019080206-1-000. Visita técnica de ANLA el 18-06-19. Con radicado 2019091834-1-000 del 03-07-19 se dio alcance a los radicados 2019080206-1-000 y 2019081564-1-000 en atención a los compromisos de la mesa técnica con la finalidad de evaluar la situación actual de la condición del túnel.
Plan Inversión 1%
• Remisión a las siguientes autoridades ambientales la versión preliminar del Plan de Inversión del 1% sin avalúo comercial de predios:
1. Corantioquia con radicado 160-COE1802-5639 del 20-02-18
2. ANLA con radicado 2018016794-1-000 del 16-02-18. 
• Concesionario remitió versión final del Plan de Inversión del 1%, con los avalúos comerciales, para evaluación y aprobación por la autoridad:
3. Corantioquia con radicado 120-COE1808-26581 del 23-08-18
4. ANLA con radicado 2018115984-1-000 del 24-08-18
• Con Resolución ANLA 00759 del 07-05-19 se aprobó Plan de Inversión del 1% y requirió información previa al inicio de su ejecución. 
</t>
  </si>
  <si>
    <t xml:space="preserve">Modificación de Licencia Ambiental 
• Solicitud ANLA con VITAL 3800090086967819001 y radicado 2019116382-1-000 del 09-08-19, copiado a Corantioquia con radicado 160AN-COE1908-26762 del 09-08-2019.
• Pago evaluación 08-08-19
• Radicación EIA modificación, con VITAL 3800090086967819002 y radicado 2019131795-1-000 del 3-09-19, copiado a Corantioquia con radicado 160AN-COE1909-29916 del 02-09-19. 
• Acta de aprobación información reliminar del 10-09-19. 
• Auto de inicio 07363 del 12-09-19.
• Notificación visita seguimiento ANLA con radicado 2019144352-2-000 del 23-09-19.
•  visita de evaluación el 01 y 02-10-19, 
Autorización Plan de Manejo Arqueológico
• ICANH con radicado 4253 del 20-09-17, remitió autorización ICANH 6834 del 19-09-17 para la prospección arqueológica de las áreas a modificar en las UF1, 2.1 y 3.
Certificación Presencia de comunidades étnicas
• Ministerio del Interior otorgó Certificación 0967 del 19-09-17 de no presencia de comunidades en las áreas a modificar en la UF1 y UF3.
• Ministerio del Interior otorgó Certificación 0250 del 05-04-18 para las áreas a modificar en la UF1 y UF3 solicitadas con radicado EXTMI18-7032 23-02-18.
</t>
  </si>
  <si>
    <t>Licencia Ambiental 
• Se otorgó con Resolución ANLA 00639 del 02-06-17 y notificada el 06-06-17. La licencia ambiental se encuentra en firme. 
• DEVIMAR con Radicado ANLA 2017061186-1-000 del 04-08-17, informó inicio de actividades de Construcción de la Segunda Calzada San Jerónimo – Santa Fe de Antioquia UF2.1 a partir del 15 de noviembre de 2017.
• Con Radicado ANLA 2017087082 del 17-10-17 DEVIMAR envió a la Autoridad copia de la Certificación MININTERIOR 01013 del 05-10-17 para evaluar las implicaciones que esta puede generar a la Resolución ANLA 00639 del 02-06-17.
ICA #1 
• Con radicado ANLA 2018082026-1-000 del 25-06-18 Concesionario remitió para revisión primer informe ICA.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#2
• Con radicado ANLA_2019000547-1-000 del 04-01-19 Concesionario remitió para revisión primer informe ICA. 
• Solicitud corrección y presentación de la GDB respectiva conforme a especificaciones de la Resolución 2182 de 2016,  con consecutivo ANLA 2019017982-2-000 del 15-02-19. 
• Envio corrección GDB de acuerdo a la norma vigente para el año 2019 (Resolución 0077 de 2019), con consecutivo ANLA 201944964-1-000 del 08-04-19, (se remitio información compilada ICA 1,2 y 3).
• Solicitud espacio revisión inquietudes sobre presentación GDB de ICA, con consecutivo ANLA 2019077505-1-000 del 7-06-19.
• Solicitud corrección y presentación de la GDB respectiva conforme a especificaciones de la Resolución 2182 de 2016, con consecutivo ANLA 2019061852-2-000 del 14-06-2019.
• Confirmación espacio con con consecutivo ANLA 2019077505-2-000 del 17-06-19.
• Reunión ANLA –DEVIMAR revisión inquietudes GDB el 20-06-19
ICA #3 
• Con radicado ANLA 2019041050-1-000 del 01-04-19 Concesionario remitió para revisión tercer informe ICA. 
• Solicitud espacio revisión inquietudes sobre presentación GDB de ICA, con consecutivo ANLA 2019077505-1-000 del 7-06-19.
• NO se acepta el ICA por no conformidad de GDB y se solicita presentar nuevo informe, según consecutivo ANLA 2019068390-2-000 del 23-05-19.
• Confirmación espacio con con consecutivo ANLA 2019077505-2-000 del 17-06-19.
• Reunión ANLA –DEVIMAR revisión inquietudes GDB el 20-06-19. 
Cambio Menor 
• ANLA autorizó cambio menor para la reubicación de la Planta 2, conformada por una planta de triturado, concreto y asfalto, con radicado 2018100750-2-000 del 30-07-18
• ANLA con radicado 2019089532 2 000 del 29-06-19, NO considero como cambio menor el cambio en los diseños en el puente del río Cauca
• Con radicado ANLA 2019106576 1 000 del 24-07-19, se radicó  el informe ajustado para la nueva solicitud de cambio menor del puente Rio Cauca. 
• Con radicado ANLA 2019119391-2-000 del 14-08-19 se aprueba cambio menor.
• Solicitud cambio menor de relocalización en la ZODME 24 de la zona de acopio  temporal de materiales autorizado en tre los PK 32+870 y PK 34+000 con te Res 00137 de 2019 ,  con Radicado ANLA 2019131045 del 02-09-19.
Plan de Inversión del 1%
• ANLA con Resolución 02212 del 29-11-18 aprobó el Plan de Inversión del 1% y modificó la resolución  00639 del 02-06-18, la cual otorgó Licencia Ambiental para la construcción de la segunda calzada de la UF2.1 Tramo San Jerónimo- Santa Fe de Antioquia.
• Con radicado ANLA 2019050122-1-000 del 17-04-19 se remitió información adicional.</t>
  </si>
  <si>
    <t>MURO 026 TA</t>
  </si>
  <si>
    <t>PK 12+010</t>
  </si>
  <si>
    <t>MOVIMIENTO DE TIERRA (EXCAVACION) - CI</t>
  </si>
  <si>
    <t>PK 14+400</t>
  </si>
  <si>
    <t>MOVIMIENTO DE TIERRA (CORTE Y RELLENO)</t>
  </si>
  <si>
    <t>PK 16+900</t>
  </si>
  <si>
    <t>MOVIMIENTO DE TIERRA (CORTE Y RELLENO) - CD</t>
  </si>
  <si>
    <t>PK 26+000</t>
  </si>
  <si>
    <t>o  PR 44+100</t>
  </si>
  <si>
    <t>Cumplió el aporte del mes de mayo/2019 y realizó el anticipo de los periodos de junio por $923.770.254 y parte de julio. El aporte de Julio es de $852.687.174 y con este aporte lleva $843.955.468,24 quedando un faltante de $8.731.705,76</t>
  </si>
  <si>
    <t>Aporte cumplido con el fondeo del 27 de mayo</t>
  </si>
  <si>
    <t>Aporte parcial con el pago efectuado el 27 de mayo/2019. Lleva fondeado $843.955.468,24 quedando un faltante de $8.731.705,76</t>
  </si>
  <si>
    <t>aportes de interes por el faltante de julio aporte de agosto y septiembre</t>
  </si>
  <si>
    <t>pago de intereses de los meses saldo de julio y de los meses de agosto y sept</t>
  </si>
  <si>
    <t>Agosto-2019</t>
  </si>
  <si>
    <t>incumplido por fecha, se pago en el mes de octubre junto con los interes</t>
  </si>
  <si>
    <t>Giro 27</t>
  </si>
  <si>
    <t>Aporte de Septiembre 30 -2019</t>
  </si>
  <si>
    <t>Agosto-201</t>
  </si>
  <si>
    <t>Giro 28</t>
  </si>
  <si>
    <t>Aporte de octubre 31 -2019</t>
  </si>
  <si>
    <t>sep-2019</t>
  </si>
  <si>
    <t>Aporte para cubrir el saldo  pendiente de julio y sus intereses junto con los aportes de los meses de agosto, septiembre, octubre noviembre y diciembre de 2019 quedando un excedente de $107,499 de mes de ref.</t>
  </si>
  <si>
    <t>Giro 29</t>
  </si>
  <si>
    <t>Aporte de Nov 30 -2019</t>
  </si>
  <si>
    <t>Cumplio aporte del mes de octubre</t>
  </si>
  <si>
    <t>Giro 30</t>
  </si>
  <si>
    <t>Aporte de Dic 30 -2019</t>
  </si>
  <si>
    <t>Cumplio aporte del mes de octubre, quedando un saldo a favor de $107,499</t>
  </si>
  <si>
    <t>FRENTE INACTIVO. Se realizaron actividades de instalación de escamas prefabricadas de coronación. El sitio se tiene como estacionamiento de equipos.</t>
  </si>
  <si>
    <t>FRENTE INACTIVO - Sector El Francés. El muro debe hacer conexión con el estribo # 1 del nuevo puente vehicular (como aproche).</t>
  </si>
  <si>
    <t>PK 31+200 CD</t>
  </si>
  <si>
    <r>
      <t xml:space="preserve">La excavación, cimentación, instalación y vestida de postes se han ejecutado de acuerdo con las </t>
    </r>
    <r>
      <rPr>
        <b/>
        <sz val="11"/>
        <rFont val="Arial"/>
        <family val="2"/>
      </rPr>
      <t>normas EPM</t>
    </r>
    <r>
      <rPr>
        <sz val="11"/>
        <rFont val="Arial"/>
        <family val="2"/>
      </rPr>
      <t>.
El presupuesto de redes eléctricas se encuentra con NO objeción Parcial (falta torre de energía 115 kV, de la UF 2.1.)</t>
    </r>
  </si>
  <si>
    <t>Puente PK 2+100 - UF 1- Finaliza construcción de New Jersey ambos costados.</t>
  </si>
  <si>
    <t>Puente PK 8+404 - UF1 PILA  1  Viga Cabezal fundida, desencofrado.</t>
  </si>
  <si>
    <t>PK21+500 UF2.1 ESTRIBO 2. Terminado</t>
  </si>
  <si>
    <t xml:space="preserve">PK 6+200 </t>
  </si>
  <si>
    <t>MOVIMIENTO DE TIERRA (CORTE) Sector Ebéjico</t>
  </si>
  <si>
    <t>MOVIMIENTO DE TIERRA (CORTE Y RELLENO) -  CD/CI</t>
  </si>
  <si>
    <t>PK 14+500</t>
  </si>
  <si>
    <t xml:space="preserve">Se realizan actividades de instalación de escamas prefabricadas, con instalación de bandas geosintéticas y colocación de material de SBG, hacia el PK mayor. El material de lleno que se extiende con pajarita y se compacta con benitín. Se recomienda que el lleno sea granular (ya sea BG o SBG - 50 o 38) cumpla especificación, propiedades físicas y los procesos de colocación / compactación y sin segregación.   </t>
  </si>
  <si>
    <t>PK 24+150 CD</t>
  </si>
  <si>
    <t>PK 24+600 CI</t>
  </si>
  <si>
    <t>PK 25+500 CD</t>
  </si>
  <si>
    <t>PK 26+900 CD</t>
  </si>
  <si>
    <t>PK 27+000 CD</t>
  </si>
  <si>
    <t>PK 27+400 CD</t>
  </si>
  <si>
    <t>PK 29+300 CD</t>
  </si>
  <si>
    <t>PK 30+500 CD</t>
  </si>
  <si>
    <t>PK 30+600 CD</t>
  </si>
  <si>
    <t>PK 30+880</t>
  </si>
  <si>
    <t>PK 31+000 CD</t>
  </si>
  <si>
    <t>PK 31+415 CD</t>
  </si>
  <si>
    <t>PK 32+100 CD</t>
  </si>
  <si>
    <t>PK 33+100 CD</t>
  </si>
  <si>
    <t xml:space="preserve">FRENTE INACTIVO. Se continuara con la construcción de cunetas con sección en V y en L, en los costados del acceso. Los taludes se han recubierto de concreto lanzado. </t>
  </si>
  <si>
    <t xml:space="preserve">FRENTE INACTIVO. Se realizó actividades de instalación de escamas de coronación.  El sitio se tiene como acopio de materiales y estacionamiento de equipos. </t>
  </si>
  <si>
    <t>MOVIMIENTO DE TIERRA (CORTE # 054) Sector La Rochela</t>
  </si>
  <si>
    <t>MOVIMIENTO DE TIERRA (CORTE # 056) Sector Mestizal 1</t>
  </si>
  <si>
    <t>MOVIMIENTO DE TIERRA (CORTE # 058) Sector Mestizal 2</t>
  </si>
  <si>
    <t>MOVIMIENTO DE TIERRA
(SECTOR PARTIDAS DE SOPETRAN -VARIANTE)</t>
  </si>
  <si>
    <t>PUENTE AMARILLO O PASO REAL</t>
  </si>
  <si>
    <t>Ampliación Puente La Guaira UF2.1</t>
  </si>
  <si>
    <t>Puente PK 0+930  Vista panorámica avance construcción Puente. Infraestructura terminada. Inactivo</t>
  </si>
  <si>
    <t>Puente PK 1+440 - UF 1 Innfraestructura del puente terminada. Inactivo.</t>
  </si>
  <si>
    <t>Puente PK 5+540 UF1- PILA 5. Viga Cabezal terminada con topes sísmicos y pedestales.</t>
  </si>
  <si>
    <t>10 de octubre 2019</t>
  </si>
  <si>
    <t>Cumplió los fondeos los esta realizando anticipadamente</t>
  </si>
  <si>
    <t>Aporte anual 2019</t>
  </si>
  <si>
    <t>cumplio y anticipo el aporte anual de enero de 2020</t>
  </si>
  <si>
    <t xml:space="preserve">Traslado de redes Húmedas UF1 </t>
  </si>
  <si>
    <t>PK 2+800</t>
  </si>
  <si>
    <t xml:space="preserve">FRENTE INACTIVO. Se construyo una especie de contrafuerte a fin de hacer llenos al tramo de muro ya construido. Para completar el resto del muro (módulos del 1 al 5), se requiere intervenir la actual vía. Hay acopio de material de relleno. Sitio muy próximo a un nuevo puente vehicular. </t>
  </si>
  <si>
    <t>Se realizan actividades de instalación de escamas, instalación de bandas geosintéticas y colocación de material de SBG compactado con benitín.</t>
  </si>
  <si>
    <t>PK 23+860 CI</t>
  </si>
  <si>
    <t>Con oficio D-609-2017-1 el 15-05-17 se radico la V2 del PAGA, con oficio EPS4G-0241-17 el 25-05-17 se emitió concepto de No Objeción al documento.
Con oficio D-0899-2017-1 el 29-06-17 se remitió la V3 del PAGA, con oficio EPS4G-0312-17 radicado el 10-07-17 se solicitó al Concesionario remitir una nueva versión que incluya la totalidad de los permisos del capitulo 7 treinta días antes de iniciar la ejecución de las obras. 
Con oficio EPS4G-405-17 radicado el 08-09-17 se dio viabilidad a la ejecución de las actividades de Mejoramiento propuestas por el Concesionario en el PK12+600 y sitios que no requieran aplicación de permisos.
Con comunicación EPS4G-0269-18 radicada el 23-04-18 en el Concesionario, se presentó concepto de No Objeción al documento PAGA de Mejoramiento V3, quedando condicionando el inicio de las actividades que requieran la utilización de la ZODME a la No Objeción previa de éstas. 
Con comunicación EPS4G-0269-18 el 23-04-18, se dio el concepto de No Objeción al PAGA de Mejoramiento V3 
Con comunicación EPS4G-0414-18 el 30-05-18 y radicado ANI 2018-409-053521-2, se envió a la ANI el PAGA de Mejoramiento V3 No Objetado
- Con oficio EPS4G-0297-19 radicado el 14-03-19, Interventoría emite la No Objeción al PAGA de Mejoramiento UF1 y UF2.1 V4</t>
  </si>
  <si>
    <t>MOVIMIENTO DE TIERRA (LLENO ESTRUCTURAL)</t>
  </si>
  <si>
    <t>PK 14+600</t>
  </si>
  <si>
    <t>MOVIMIENTO DE TIERRA (EXCAVACION) y BOX - CI</t>
  </si>
  <si>
    <t>PK20+430 CI</t>
  </si>
  <si>
    <t>MOVIMIMIENTO DE TIERRA</t>
  </si>
  <si>
    <t xml:space="preserve">FRENTE INACTIVO. Se realizo excavación mecánica sobre la unión de las ODTs. La obra nueva tiene su acero instalado para proceder a unirlo a la ODT existente. Sitio muy cercano a las riveras del Rio Cauca (sector de Tierra Mítica). </t>
  </si>
  <si>
    <t>PK0+650</t>
  </si>
  <si>
    <t>DEMOLICION DE CASETAS</t>
  </si>
  <si>
    <t>OTROS TRABAJOS (DRENAJES, SEGURIDAD VIAL, SOCAVACION DE PUENTES)</t>
  </si>
  <si>
    <t>PK 3+400</t>
  </si>
  <si>
    <t>MURO 012 TA</t>
  </si>
  <si>
    <t>MOVIMIENTO DE TIERRA -CI / CD</t>
  </si>
  <si>
    <t>FRENTE INACTIVO. Se han colocado tubos de 900 mm. Pendiente de la construcción de las cajas colectoras o pozo de conexión.</t>
  </si>
  <si>
    <t>FRENTE INACTIVO. Se han colocado tubos prefabricados Titán, de 900 mm. Pendiente de la construcción de las cajas colectoras o pozo de conexión.</t>
  </si>
  <si>
    <t>FRENTE INACTIVO. Se hizo la fundida en concreto para las cunetas de corona y sus bajantes. Se esta pendiente de cortar el área, en busca de la sub rasante.</t>
  </si>
  <si>
    <t xml:space="preserve">MOVIMIENTO TIERRA </t>
  </si>
  <si>
    <t xml:space="preserve">
Para la UF3.1C  Se continuó  la excavación por medio de sistema de perforación y voladura, del túnel  principal,  sin atrasos evidentes.
</t>
  </si>
  <si>
    <t xml:space="preserve">El presupuesto actualizado de redes húmedas obtiene el concepto de NO objeción. </t>
  </si>
  <si>
    <t xml:space="preserve">Puente PK 6+040 - UF 1 Vista panorámica del sitio de construcción del puente. </t>
  </si>
  <si>
    <t>PK 0+150</t>
  </si>
  <si>
    <t xml:space="preserve">MURO 044 CA y BOX CULVERT </t>
  </si>
  <si>
    <t>MURO 045 TA y BOX CULVERT</t>
  </si>
  <si>
    <t xml:space="preserve">Mediante resolución del INVIAS, hubo autorización para el cierre total de la actual vía sector Meloneras (cierre por 6 meses) y poder intervenir el corte del talud alto y rocoso. Pero este cierre fue postergado para enero del próximo año. </t>
  </si>
  <si>
    <t>Puente PK 5+540 UF1-Vistapanorámica avance construcción Puente.</t>
  </si>
  <si>
    <t>Puente PK 8+404 - UF1 PILA  1. Viga Cabezal terminada. Frente inactivo.</t>
  </si>
  <si>
    <t>Puente PK9+160- UF 1 . ESTRIBO 2. Estribo de Calzada izquierda terminado. Frente inactivo.</t>
  </si>
  <si>
    <t>Puente PK9+777- UF 1 CI Excavación de caisson 4. Frente inactivo</t>
  </si>
  <si>
    <t>Puente PK9+777- UF 1 ESTRIBO1. CD . Frente inactivo</t>
  </si>
  <si>
    <t>PK21+500 UF2.1Vista panorámica avance construcción del Puente.</t>
  </si>
  <si>
    <r>
      <t xml:space="preserve">De acuerdo con el programa de trabajo presentado por el concesionario para la </t>
    </r>
    <r>
      <rPr>
        <b/>
        <sz val="11"/>
        <rFont val="Arial"/>
        <family val="2"/>
      </rPr>
      <t>UF3.1A</t>
    </r>
    <r>
      <rPr>
        <sz val="11"/>
        <rFont val="Arial"/>
        <family val="2"/>
      </rPr>
      <t>, el concesionario continuó actividades de excavación por el sistema  de  perforación y voladura, del túnel principal en el Portal Medellín, sin atrasos evidentes.</t>
    </r>
  </si>
  <si>
    <t>Observaciones: En los reportes de Permisos de intervención, Inscripción (registro) y Promesas de compreventa, se suministran estadisticas de acuerdo a los insumos entregados fisicamente en los informes mensuales.    Los Predios MAR1_UF2_113, MAR1_UF2_146 se desafectaron con oficio 02-01-20191128010766 del 28/11/2019.</t>
  </si>
  <si>
    <t xml:space="preserve">                                                            TOTAL APORTES EQUITY A  04-dic -2019</t>
  </si>
  <si>
    <t>Sep-2019</t>
  </si>
  <si>
    <t>Puente PK 2+300 UF1- Acabado de New Jersey ambos costados.</t>
  </si>
  <si>
    <t>PK 0+400</t>
  </si>
  <si>
    <t xml:space="preserve">Perfilado de talud. Se llego a nivel de subrasante y se perfila el terreno a fin de continuar la colocación de material de SBG, para emplazar allí las dos calzadas. Hay perforación en la parte baja del talud y hacia el PK mayor para colocar tubos de drenaje sub horizontales. Algunos sitios en este frente son utilizados para el parqueo de equipos, como acopio de materiales, de contenedores y de almacenamiento de escamas prefabricadas. </t>
  </si>
  <si>
    <t>o PR 13+000</t>
  </si>
  <si>
    <t>Programa 1. Atención al usuario.</t>
  </si>
  <si>
    <t xml:space="preserve">Obra terminada. Se acondicionan espacios para el parqueo de equipos. </t>
  </si>
  <si>
    <t>PK 16+500</t>
  </si>
  <si>
    <t>MOVIMIENTO DE TIERRA (EXCAVACION) y BOX - CD</t>
  </si>
  <si>
    <t>FRENTE INACTIVO. En un sector se aplicó la primera capa de SBG.</t>
  </si>
  <si>
    <t>FRENTE INACTIVO - Talud rehabilitado. En observación por haber fallado. Fue realizado un tratamiento como estabilización de hidrosiembra, con perforación de drenes horizontales y construcción de drenaje en forma parcial (cuneta de sección en V sobre la banca intermedia). En un tramo superior del talud (zona mas afectada), se aplicó concreto lanzado. Debido a la aparición de lluvias, se han hecho algunas bolsas de lodo con ayuda del mismo manto geosintético y deterioro de la cuneta de la banca intermedia hacia el PK menor.</t>
  </si>
  <si>
    <t>PR 5+000</t>
  </si>
  <si>
    <t xml:space="preserve">Se construyo un muro en Ha.,  de L = 31 m.). Se utilizo concreto pre mezclado de 35 MPa., producido por MAR1.  </t>
  </si>
  <si>
    <r>
      <rPr>
        <b/>
        <sz val="11"/>
        <rFont val="Arial"/>
        <family val="2"/>
      </rPr>
      <t>Portal Medellín - segundo tubo Túnel Occidente</t>
    </r>
    <r>
      <rPr>
        <sz val="11"/>
        <rFont val="Arial"/>
        <family val="2"/>
      </rPr>
      <t xml:space="preserve">
Actividades de excavación sistema Mixto (mecánico y perforación y voladura en túnel principal- Sección - completa, Tipo SB-2 (Portal Medellín).
Actividades de excavación (Mixta) en Galería peatonal No1- Sección - completa, Tipo SG-III (Portal Medellín).
</t>
    </r>
  </si>
  <si>
    <r>
      <rPr>
        <b/>
        <sz val="11"/>
        <rFont val="Arial"/>
        <family val="2"/>
      </rPr>
      <t>Portal Santa Fe - Segundo Tubo Túnel de Occidente</t>
    </r>
    <r>
      <rPr>
        <sz val="11"/>
        <rFont val="Arial"/>
        <family val="2"/>
      </rPr>
      <t xml:space="preserve">
Actividades de excavación por el sistema perforación y voladura en túnel principal- Sección - completa, Tipo SB-3, (Portal Santa Fe).
Actividades de instalación concreto en Nicho SOS y de atices en Galería vehicular  No 3.</t>
    </r>
  </si>
  <si>
    <t>UF3 - PR 45+200. PEAJE EN OPERACIÓN.</t>
  </si>
  <si>
    <t>Puente PK 6+240 - UF 1  PILA 2.Instalación acero de refuerzo Dado</t>
  </si>
  <si>
    <t>Puente PK 11+110 - UF 1 - Panorámica avance construcción del Puente.</t>
  </si>
  <si>
    <t>ÉPSILON 4G</t>
  </si>
  <si>
    <t xml:space="preserve">NA </t>
  </si>
  <si>
    <t>Seguimiento Ofcina fija de atención al usuario.</t>
  </si>
  <si>
    <t>1 y 2,1</t>
  </si>
  <si>
    <r>
      <rPr>
        <b/>
        <sz val="11"/>
        <color theme="1"/>
        <rFont val="Arial"/>
        <family val="2"/>
      </rPr>
      <t xml:space="preserve">PUENTE PK33+100 UF2.1 VIADUCTO SOBRE EL RÍO CAUCA. </t>
    </r>
    <r>
      <rPr>
        <b/>
        <u/>
        <sz val="11"/>
        <color theme="1"/>
        <rFont val="Arial"/>
        <family val="2"/>
      </rPr>
      <t>Costado Medellín:</t>
    </r>
    <r>
      <rPr>
        <b/>
        <sz val="11"/>
        <color theme="1"/>
        <rFont val="Arial"/>
        <family val="2"/>
      </rPr>
      <t xml:space="preserve"> </t>
    </r>
    <r>
      <rPr>
        <sz val="11"/>
        <color theme="1"/>
        <rFont val="Arial"/>
        <family val="2"/>
      </rPr>
      <t xml:space="preserve">Instalación de material rocoso de gran tamaño, para desviar el río hacia la márgen izquierda y poder trabajar en la Pila 1. Se protege el enrocado con sacos en geobags. Se termina la construcci´´on de la plataforma y se inicia la instalación de equipo para perforación de caissons.  </t>
    </r>
    <r>
      <rPr>
        <b/>
        <u/>
        <sz val="11"/>
        <color theme="1"/>
        <rFont val="Arial"/>
        <family val="2"/>
      </rPr>
      <t xml:space="preserve">Costado Santafe de Antioquia: </t>
    </r>
    <r>
      <rPr>
        <sz val="11"/>
        <color theme="1"/>
        <rFont val="Arial"/>
        <family val="2"/>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TRAMO 1.
PILA 1: Se excava y se funde el núcleo de los Pilotes: 4,  8, 15, 16, 17 y  18 a h= promedio efectivo de 26,0m
PILA 2: Se excava y se funde el núcleo de los Pilotes: 19, 20, 21, 22, 23, 24, 25, 26, 27, 28, 29, 30, 31, 32, 33 y 34 a h= promedio efectivo de 30,0m. 
PILA 3: Se excava y se funde el núcleo de los Pilote: 35, 36,  37 y 38 a h= promedio efectivo de 28,0m
PILA 4. Se funde pilote 39 y 40.                                                                                                                                                                                                                                                                                                                                                                                                                                                                                                                                                                    ESTRIBO 2. Se funde pilote 43 y 44.
El avance de la excavación de los Pilotes en el Tramo 1 es del 56,0%.</t>
    </r>
  </si>
  <si>
    <t>Se le recomienda al concesionario que para el inicio de actividades de cada proyecto de Puentes, los diseños deben estar No Objetados por la interventoría del Proyecto.</t>
  </si>
  <si>
    <t>Puente PK 2+500 UF1.  Finaliza contrucción de New Jersey por ambos costados.</t>
  </si>
  <si>
    <t>Puente PK 2+920 UF1 Montaje de lanza vigas.</t>
  </si>
  <si>
    <t xml:space="preserve">Puente PK 3+320 UF1. Vista panorámica. </t>
  </si>
  <si>
    <t>Puente PK 3+320 UF1. Vista panorámica.</t>
  </si>
  <si>
    <t>Puente PK 5+240 UF1- PILA 2. Carros de avance sobre dovela sobre Pila 2.</t>
  </si>
  <si>
    <t>Puente PK 6+900 - UF 1  PILA 2.  Instalación de plataforma y cimbra para dovela sobre pila.</t>
  </si>
  <si>
    <t>Puente PK7+920- UF1.  Lleno y compactación sobre losa de aproximación.</t>
  </si>
  <si>
    <t>Puente PK 8+115 - UF1 . Instalación de prelosas en el vano 1.</t>
  </si>
  <si>
    <t>Puente PK 10+440 - UF 1. Estribo 2. Se funde Caissons 23 y 24.</t>
  </si>
  <si>
    <t xml:space="preserve"> PK18+293 ESTRIBO2.  Finaliza construcción del Estribo.</t>
  </si>
  <si>
    <t>PK19+900 UF2.1  PILA 2. Finaliza excavación de Caissons 5 y 6.</t>
  </si>
  <si>
    <t>PK19+900 UF2.1  ESTRIBO 2. Finaliza construcción del estribo.</t>
  </si>
  <si>
    <t>PK19+220 GUARACU II. Finaliza actividad de ampliación y acabado en baranda vehicular, costado derecho</t>
  </si>
  <si>
    <t>PK20+670 LA GUAIRA  Finaliza actividad de ampliación.</t>
  </si>
  <si>
    <t>PK20+919 EL SAPO UF2.1  Finaliza actividad de ampliación y acabado en baranda vehicular, costado izquierdo</t>
  </si>
  <si>
    <t>Traslado de redes húmedas UF2.1</t>
  </si>
  <si>
    <t xml:space="preserve">FRENTE INACTIVO. Se realizo la demolición de las casetas del antiguo peaje de Palmitas. Hubo demolición de bahías, suspensión y retiro de redes eléctricas.  La cimentación fue llenada con adición concreto hidráulico y se hace uso de paneles en malla electrosoldada. El trafico todavía se canaliza con conos / maletines. </t>
  </si>
  <si>
    <t>FRENTE INACTIVO. Se realizo perfilado de talud y cubrimiento con malla electrosoldada y concreto lanzado. Se adiciono un modulo 'independiente' de un muro en HA, hacia el PK menor o PK 0+810 o # 004.</t>
  </si>
  <si>
    <t xml:space="preserve">Obra terminada. Se trabaja en las proximidades del puente vehicular. Hacia al PK mayor se interviene el acceso con excavación de granulares. Hay corte mecánico del talud que sostiene la actual vía. En ocasiones hay que utilizar químicos explosivos.  Piedras de gran volumen son cargadas para llevarlas a sitios de escolleras. </t>
  </si>
  <si>
    <t xml:space="preserve">Se termina el extendido de la capa intermedia asfáltica tipo MSC-25 (hacia el PK menor empatándolo con la capa asfáltica extendida en La Aldea). Se acondiciona entrada al trapiche comunitario con una L= 130 m., y posteriormente se le hará su pavimento rígido. </t>
  </si>
  <si>
    <t>Muro terminado. Sobre el PK menor se construyeron gaviones 2x1x1 m. para dar soporte a las escamas terminales huérfanas.</t>
  </si>
  <si>
    <t xml:space="preserve">Muro terminado. Sobre el PK mayor se construyeron 12 gaviones (trabados en punta / tizón) a fin de dar soporte a las ultimas escamas y para que sirvan de cono de transición con el talud artificial. El sitio se destina para el parqueo de equipos de construcción. </t>
  </si>
  <si>
    <t xml:space="preserve">Se finalizaron las actividades de instalación de escamas prefabricadas en el nivel de coronación, instalación de bandas geosintéticas y la colocación de material de SBG. Sobre el acceso o PK mayor se interviene el paso a la Vda. Piedra Negra con la construcción de una cinta de pavimento de concreto rígido. </t>
  </si>
  <si>
    <t xml:space="preserve">Obra que reinicia su conexión con la ODT existente. Hubo impermeabilización de sus costado, instalación de filtros en contorno y rellenos. Se funde un tacón longitudinal en concreto ciclópeo. Hay cortes y excavaciones mecanizadas con CAT sobre llantas. </t>
  </si>
  <si>
    <t xml:space="preserve">Se continuara con la actividad de estabilización del talud con perforaciones para drenes, anclajes inyectados e instalación de malla electrosoldada +  concreto lanzado. Se seguirá perfilando mecánicamente el talud hacia el PK mayor, que tiene menos altura. Hubo personal suspendido perforando huecos para colocar drenes sub horizontales. También se recurrió al uso de un elevador autopropulsado y andamios metálicos. Trabajos detenidos por descanso temporal de trabajadores. </t>
  </si>
  <si>
    <t xml:space="preserve">Frente inactivo. Allí se  realizo actividad de perforación para la instalación de anclajes pasivos y de los drenajes horizontales. En la calzada opuesta, se hacen excavaciones, llenos y empujes de tierras con bulldozer. Se hicieron alargues de 2 ODTs. de 900 mm. (con tubería Titán, recta). Trabajos detenidos por descanso temporal de trabajadores. </t>
  </si>
  <si>
    <t xml:space="preserve">El cobro se hace sin contratiempos en ambos sentidos. Su súper estructura y los amueblamientos existentes son todos provisionales. Se recalza una parte de la plataforma en la CD con la construcción de gaviones (2x1x1 m.) y se les hace un cubrimiento con concreto simple para dar un mejor acabado. </t>
  </si>
  <si>
    <t xml:space="preserve">FRENTE INACTIVO. Se llevo a cabo la demolición dice bahías (con cortes con disco de tungsteno), suspensión y retiro de redes eléctricas, tapada de la cimentación y demás obras que fueron utilizadas por la antiguas casetas de cobro de peaje (Portal Medellín). Hoy hay canalización del transito con conos y maletines.  </t>
  </si>
  <si>
    <t>Con dirección hacia Bolombolo ( o PR 0+000)</t>
  </si>
  <si>
    <t>PK 0+350. Se realiza la colocación de sardineles prefabricados en concreto que servirán de separador entre calzadas. El ancho promedio de la mediana es de 1.3 m. y se tendrá un leve desnivel entre calzadas.</t>
  </si>
  <si>
    <t xml:space="preserve">PK 0+060. Plataforma de peajes. Se lleva a cabo la construcción de gaviones con malla triple torsión para dar apoyo a un extremo de la plataforma. Estos se recubren luego con concreto simple. </t>
  </si>
  <si>
    <t>Ruta Medellín - Santa Fé de Antioquia.
Unidad Funcional No 3.
- El Peaje de Aburra   PR45+300. Se encuentra en Operación Normal.
- Se realiza seguimiento a la zona inestable del PR45+000 y se observa que no presenta movimientos.
- El túnel de Occidente Funciona con Normalidad.</t>
  </si>
  <si>
    <t>UF2.2 -  PR 81+500. C.C.O. MANGLAR.</t>
  </si>
  <si>
    <t>PK0+804 - UF3.1A - Acopio temporal de material de rezaga. Portal Medellín.</t>
  </si>
  <si>
    <r>
      <t xml:space="preserve">PK0+850 - UF3.1A - </t>
    </r>
    <r>
      <rPr>
        <sz val="11"/>
        <color theme="1"/>
        <rFont val="Calibri"/>
        <family val="2"/>
        <scheme val="minor"/>
      </rPr>
      <t>Pozo de sedimentación y bombeo en funcionamiento. Portal Medellín.</t>
    </r>
  </si>
  <si>
    <r>
      <t xml:space="preserve">PK4+755 UF 3.1C. </t>
    </r>
    <r>
      <rPr>
        <sz val="11"/>
        <color theme="1"/>
        <rFont val="Calibri"/>
        <family val="2"/>
        <scheme val="minor"/>
      </rPr>
      <t>Desniveles pronunciados baches llenos de agua, cunetas inexistentes. Portal Medellín.</t>
    </r>
  </si>
  <si>
    <t>Del 26/12/19
al 01/01/20</t>
  </si>
  <si>
    <t xml:space="preserve">Seguimiento PMA Ficha PMF11 - Manejo de cruces de cuerpos de agua, PMF10 - Manejo de residuos solidos y domésticos, PMF09- Manejo de residuos líquidos, domésticos e industriales </t>
  </si>
  <si>
    <t xml:space="preserve">UF3 </t>
  </si>
  <si>
    <t xml:space="preserve">Seguimiento PMA Ficha PMF12 Manejo de aguas superficiales y PMF14 manejo de aguas de infiltraciòn de los tùneles </t>
  </si>
  <si>
    <t>Respuesta comunicado 02-01-20191128010744 “respuesta a su comunicado con Radicado Interno No. 01-01-20191107016006 y con Radicado Interventoría No. EPS4G-1270-19”, comunicado 20191128010748 “Afectación Subcuenta Compensaciones Ambientales –Evaluación Permisos de Vertimiento” y comunicado 02-01-2019200011003 “Afectación Subcuenta de compensaciones Ambientales – Avalúos prediales”, con comunicado EPS4G-1423-19 y consecutivo DEVIMAR  01-01-20191226016372 del 26-12-19</t>
  </si>
  <si>
    <t>Respuesta comunicado D-02-01-20191216-0010950  (EPS4G-0986 y EPS4G-1169-19) informe de visita de seguimiento a la ZODME la Cueva y seguimiento cumplimiento requerimientos generados cauce Q. Guaracú, con comunicado EPS4G-1416-19 y consecutivo DEVIMAR 01-01-20191224016353 del 24-12-19</t>
  </si>
  <si>
    <t>Elaboración informe mensual #51</t>
  </si>
  <si>
    <t>del 26-12-19 al 31-12-19</t>
  </si>
  <si>
    <t xml:space="preserve">Revisión y aprobación formato de trámites ambientales diligenciado por el Concesionario </t>
  </si>
  <si>
    <t>Elaboración y envió informe semanal #219</t>
  </si>
  <si>
    <r>
      <t xml:space="preserve">Área ambiental:
CONCLUSIONES:
</t>
    </r>
    <r>
      <rPr>
        <sz val="11"/>
        <color theme="1"/>
        <rFont val="Arial"/>
        <family val="2"/>
      </rPr>
      <t xml:space="preserve">• A la ANI apoyar la gestión ante MADS para agilizar el trámite de evaluación de los Planes de Compensación radicados por DEVIMAR ante las autoridades para evaluación y aprobación.
• ANLA aprobó modificación de Licencia Ambiental de la Resolución 00606 de 2017, asociada a la solicitud de aumento del caudal de vertimiento en la Q. la frísola, según Resolución ANLA 02360 del 02-12-19 
• El MADS no aprobó el Plan de Rehabilitación Ecológica asociado a la Resolución 2115 del 17-10-17 y requierio ajustar la información y presentarla nuevamente para evaluación, según Auto 488 del 05-11-19.
• Continúa pendiente aprobación por parte del MADS de los planes de Rehabilitación  ecológica asociados a los los permisos de levantamiento de veda nacional, radicados por el Concesionario para las Resoluciones 0908 de 2017, 2468 de 2017, 2241 de 2018, 2240 de 2018 y  692 de 2017. </t>
    </r>
    <r>
      <rPr>
        <b/>
        <sz val="11"/>
        <color theme="1"/>
        <rFont val="Arial"/>
        <family val="2"/>
      </rPr>
      <t xml:space="preserve">
RECOMENDACIONES,
</t>
    </r>
    <r>
      <rPr>
        <sz val="11"/>
        <color theme="1"/>
        <rFont val="Arial"/>
        <family val="2"/>
      </rPr>
      <t>•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
• A la ANI apoyar la gestión ante MADS para agilizar el trámite de evaluación de los Planes de Compensación radicados por DEVIMAR ante las autoridades para evaluación y aprobación.
• Continuar con las mesas de trabajo ANI- Interventoría en la cual se pueda analizar de manera conjunta la información radicada en la ANI por el Concesionario y allegada a la Interventoría, para la afectación de la subcuenta ambiental para el pago de las compensaciones ambientales asocidas al PAGA de Rehabilitación de la UF4.2 y demás obligaciones del proyecto.
• A la ANI emitir concepto que defina si la ejecución del Plan de 1% hace parte de las actividades con cargo a la subcuenta ambiental.</t>
    </r>
  </si>
  <si>
    <t>UF2.1  Seguimiento Ficha PMF09 y PMF10 , verificación instalación puntos ecológicos y USP en frentes de obra</t>
  </si>
  <si>
    <t xml:space="preserve">UF1, seguimiento ficha   PMF11, verificación estado de coberturas vegetales y construcción obras de control (trinchos) de material de excavación en los frentes de ejecución de puentes </t>
  </si>
  <si>
    <t xml:space="preserve">UF3 Portales, seguimiento  PMA Ficha PMF12 y PMF14, verificación funcionamiento sistema de tratamiento de aguas industriales y de infiltración del proceso constructivo del túnel </t>
  </si>
  <si>
    <r>
      <t xml:space="preserve">PUENTE PK0+930 UF1: </t>
    </r>
    <r>
      <rPr>
        <sz val="11"/>
        <color theme="1"/>
        <rFont val="Calibri"/>
        <family val="2"/>
        <scheme val="minor"/>
      </rPr>
      <t xml:space="preserve">El concesionario inicia actividades el día 18 de enero de 2019 con la construcción de caminos de acceso al sitio de las obras, la demarcación topográfica de ubicación de caissons con coordenadas y cotas y con la excavación y construcción de anillos de los caisson.
CONTROL DE EXCAVACIÓN
ESTRIBO 1.Caisson 1 h=20,87m, caisson 2 h= 19,37m
PILA 1. Caisson 3 h=18,4m, caisson 4 h=18,5m
PILA 2. caisson 5 h= 20,4m, caisson 6 h= 18,3m.
ESTRIBO 2.Caisson 7 h=21,01m, caisson 8 h= 19,54m
El avance en excavación y construcción de anillos es del 103,6%.
</t>
    </r>
    <r>
      <rPr>
        <u/>
        <sz val="11"/>
        <color theme="1"/>
        <rFont val="Calibri"/>
        <family val="2"/>
        <scheme val="minor"/>
      </rPr>
      <t xml:space="preserve">INFRAESTRUCTURA  TERMINADA
</t>
    </r>
    <r>
      <rPr>
        <sz val="11"/>
        <color theme="1"/>
        <rFont val="Calibri"/>
        <family val="2"/>
        <scheme val="minor"/>
      </rPr>
      <t>ESTRIBO 1: Se funde núcleos del Caissons 1  y 2. Instalación acero de refuerzo de la Viga Cabezal, pedestales y topes sísmicos, cuerpo del Estribo y se funde. Se funde losa de aproximación Estribo 1.
PILA 1: Se funde núcleo Caisson 3 y 4. Se instala acero de refuerzo de las Columnas y se funden hasta el nivel de Viga Cabezal. Se instala acero de refuerzo de la Viga Cabezal, topes sísmicos y pedestales y se funde.
PILA 2: Se funde núcleo  Caisson 5 y 6. Se nstala acero de refuerzo de Columnas y se funden hasta el nivel de la Viga cabezal.  Se instala acero de refuerzo de la Viga Cabezal,  topes sísmicos , pedestales y se funde.
ESTRIBO 2. Se funde el núcleo de los Caissons 7 y 8.  Se instala acero de refuerzo Viga Cavezal, cuerpo del Estribo  y se funde con los topes sísmicos, los pedestales y aleta izquierda. Se funde losa de aproximación Estribo 2. 
Frente Inactivo.</t>
    </r>
  </si>
  <si>
    <r>
      <rPr>
        <b/>
        <sz val="11"/>
        <color theme="1"/>
        <rFont val="Calibri"/>
        <family val="2"/>
        <scheme val="minor"/>
      </rPr>
      <t xml:space="preserve">PUENTE PK1+440 UF1: </t>
    </r>
    <r>
      <rPr>
        <sz val="11"/>
        <color theme="1"/>
        <rFont val="Calibri"/>
        <family val="2"/>
        <scheme val="minor"/>
      </rPr>
      <t xml:space="preserve"> El concesionario inicia actividades el día 26 de noviembre de 2018, con la construcción de caminos de acceso al sitio de la obra y la marcación topográfica de los caisson. En cuanto a la excavación y construcción de los Anillos de los caisoon se lleva el siguiente avance: ESTRIBO 1 caisson 1 h=12m, ESTRIBO 1 Caisson 2 h=9m,PILA 1. Caisson 3 h= 20,15m, caisson 4 h= 20m,PILA 2. caisson 5 h= 15m, caisson 6 h= 14,83m., ESTRIBO 2. Caisson 7 h=22,65m ; Caisson 8 h=20m; Caisson 9 h=22,6m . 
El avance en la excavación y construcción de anillos es del 109,0%. 
</t>
    </r>
    <r>
      <rPr>
        <u/>
        <sz val="11"/>
        <color theme="1"/>
        <rFont val="Calibri"/>
        <family val="2"/>
        <scheme val="minor"/>
      </rPr>
      <t xml:space="preserve">INFRAESTRUCTURA TERMINADA
</t>
    </r>
    <r>
      <rPr>
        <sz val="11"/>
        <color theme="1"/>
        <rFont val="Calibri"/>
        <family val="2"/>
        <scheme val="minor"/>
      </rPr>
      <t>ESTRIBO 1 : Instalación acero de refuerzo y fundida de Caisson 1 y 2. Instalación acero de refuerzo de Viga Cabezal, pedestales y cuerpo Estribo. Se funde la Viga Cabezal, cuerpo del estribo, topes sísmicos, pedestales y aletas. Se funde los a de aproximación Estribo 1.</t>
    </r>
    <r>
      <rPr>
        <u/>
        <sz val="11"/>
        <color theme="1"/>
        <rFont val="Calibri"/>
        <family val="2"/>
        <scheme val="minor"/>
      </rPr>
      <t xml:space="preserve">
</t>
    </r>
    <r>
      <rPr>
        <sz val="11"/>
        <color theme="1"/>
        <rFont val="Calibri"/>
        <family val="2"/>
        <scheme val="minor"/>
      </rPr>
      <t>PILA 1: Se funden los núcleos de los Caisson 3 y 4, se funden columnas hasta el nivel de la Viga Cabezal. Instalación acero de refuerzo de la Viga Cabezal y se funde.
PILA 2:  Se funden los núcleos de los Caisson 5 y 6 y se instala acero de refuerzo de las columnas y se funden, se instala acero de refuerzo la Viga Cabeszal, topes sísmicos y pedestales.. Se funde Viga cabezal.
ESTRIBO 2: Se funden los núcleos de los Caisson 7, 8 y 9. Se instala solado y acero de refuerzo de la Viga Cabezal, topes sísmicos y pedestales y se funde.
Frente Inactivo.</t>
    </r>
  </si>
  <si>
    <r>
      <rPr>
        <b/>
        <sz val="11"/>
        <color theme="1"/>
        <rFont val="Calibri"/>
        <family val="2"/>
        <scheme val="minor"/>
      </rPr>
      <t xml:space="preserve">PUENTE PK1+940 UF1: </t>
    </r>
    <r>
      <rPr>
        <sz val="11"/>
        <color theme="1"/>
        <rFont val="Calibri"/>
        <family val="2"/>
        <scheme val="minor"/>
      </rPr>
      <t xml:space="preserve"> El concesionario inicia actividades el día 07 de junio de 2018, con la construcción de caminos de acceso al sitio de la obra y la marcación topográfica de los caisson. En cuanto a la excavación y construcción de los Anillos de los caisoon se lleva el siguiente avance: ESTRIBO 1 caisson 1 h=25,91m, ESTRIBO 1 Caisson 2 h=24,04m, PILA 1 Caisson 3 h=18,82m, PILA 1 Caisson 4 h=19,2m, PILA 1 Caisson 5 h=18,5m. Pila 1 Caisson 6 h= 18,6m, ESTRIBO 2: Caisson 7 h=10m, Caisson 8 h=7,5m.  El avance en la excavación y construcción de anillos es del 80,1%.  
</t>
    </r>
    <r>
      <rPr>
        <u/>
        <sz val="11"/>
        <color theme="1"/>
        <rFont val="Calibri"/>
        <family val="2"/>
        <scheme val="minor"/>
      </rPr>
      <t xml:space="preserve">INTRAESTRUCTURA 
</t>
    </r>
    <r>
      <rPr>
        <sz val="11"/>
        <color theme="1"/>
        <rFont val="Calibri"/>
        <family val="2"/>
        <scheme val="minor"/>
      </rPr>
      <t>ESTRIBO 1. Se funden los núcleos de los Caissons 1 y 2, se instala acero de refuerzo de la Viga Cabezal y se funde. se instala acero de refuerzo para losa de aproximación.
PILA 1: Se instala acero de refuerzo de los núcleos de los Caissons 3, 4, 5 y 6. Se realzan Caisson hasta nivel de Dado. Se instala plataforma e instalación de acero de refuerzo del Dado y se funde. Se instala acero de refuerzo y encofrado de columnas y se funde. Se instala plataforma e instalación acero de refuerzo  Dovela sobre Pila y Dovelas 1. Se funde zona inferior. Se instala acero de refuerzo y encofrado de los muros de las Dovelas y se funden. Se instala acero de refuerzo y encofrado de la losa superior de las dovelas y se funde. Instalación de carros de avance, plataforma y acero de refuerzo y encofrad para construcción de Dovelas N°2 y se funde. Desplazamientos carros de avance e instalación acero de refuerzo y encofrado para Dovelas N°3 y se funde. Desplazamientos carros de avance e instalación acero de refuerzo y encofrado para Dovelas N°4 y se funde. Desplazamientos carros de avance e instalación acero de refuerzo y encofrado para Dovelas N°5 y se funde.  Desplazamientos carros de avance e instalación acero de refuerzo y encofrado para Dovelas N°6 y se funde. Desplazamientos carros de avance e instalación acero de refuerzo y encofrado para Dovelas N°7 y se funde.                               ESTRIBO 2. Se funden los núcleos de los Caissons 7 y 8.</t>
    </r>
  </si>
  <si>
    <r>
      <rPr>
        <b/>
        <sz val="11"/>
        <color theme="1"/>
        <rFont val="Calibri"/>
        <family val="2"/>
        <scheme val="minor"/>
      </rPr>
      <t>PUENTE PK2+300 UF1:</t>
    </r>
    <r>
      <rPr>
        <sz val="11"/>
        <color theme="1"/>
        <rFont val="Calibri"/>
        <family val="2"/>
        <scheme val="minor"/>
      </rPr>
      <t xml:space="preserve"> El concesionario inicia actividades el día 01 de marzo de 2018, con la construcción de caminos de acceso al sitio de la obra y la marcación topográfica de los caisson. La excavación de los caisson queda finalizada. 
</t>
    </r>
    <r>
      <rPr>
        <u/>
        <sz val="11"/>
        <color theme="1"/>
        <rFont val="Calibri"/>
        <family val="2"/>
        <scheme val="minor"/>
      </rPr>
      <t xml:space="preserve">INFRAESTRUCTURA TERMINADA
</t>
    </r>
    <r>
      <rPr>
        <sz val="11"/>
        <color theme="1"/>
        <rFont val="Calibri"/>
        <family val="2"/>
        <scheme val="minor"/>
      </rPr>
      <t xml:space="preserve">ESTRIBO 1: Se funden los núcleos de los Caissons 1 y 2, la Viga Cabezal, cuerpo del Estribo, pedestales y topes sísmicos. Se funde losa de aproximación.
PILA 1: Se funden los núcleos de los Caisson 3 y 4 y las Columnas. Se funde la Viga Cabezal, topes sísmicos y pedestales.
PILA 2: Se funden núcleos de los Caisson 5 y 6 y se instala acero de refuerzo de las Columnas y se funden hasta el nivel de inicio de la Viga Cabezal. Se instala acero de refuerzo de la Viga Cabezal y se funde.
ESTRIBO 2: Se funden los núcleos de los Caisson 7 y 8, el Estribo con Viga cabezal, topes sísmicos, pedestales y aletas integradas. Se funde losa de aproximación.
</t>
    </r>
    <r>
      <rPr>
        <u/>
        <sz val="11"/>
        <color theme="1"/>
        <rFont val="Calibri"/>
        <family val="2"/>
        <scheme val="minor"/>
      </rPr>
      <t xml:space="preserve">SUPERESTRUCTURA
</t>
    </r>
    <r>
      <rPr>
        <sz val="11"/>
        <color theme="1"/>
        <rFont val="Calibri"/>
        <family val="2"/>
        <scheme val="minor"/>
      </rPr>
      <t xml:space="preserve"> VANO ESTRIBO 1 - PILA 1: Instalación de Vigas 1, 2, 3 y 4 con neoprenos en los apoyos, instalación de prelosas, acero de refuerzo de la losa y se funde. Instalación acero de refuerzo y plataforma para voladizos.
VANO PILA 1 - PILA 2: Instalación de Vigas 5, 6, 7 y 8 con neoprenos en los apoyos e instalación de prelosas y acero de refuerzo de la losa y se funde. Instalación acero de refuerzo para New Jersey.
VANO PILA 2 - ESTRIBO 2: Instalación de Vigas 9, 10, 11 y 12 con neoprenos en los apoyos. Se funde Diafragma, se instalan prelosas y acero de refuerzo de la losa y se funde. Se instala plataforma y acero de refuerzo para voladizos por ambos costados y se funden. Instalación de acero de refuerzo, encofrado y fundida de tramos de New Jersey por ambos costados. New Jersey terminados.</t>
    </r>
  </si>
  <si>
    <r>
      <rPr>
        <b/>
        <sz val="11"/>
        <color theme="1"/>
        <rFont val="Calibri"/>
        <family val="2"/>
        <scheme val="minor"/>
      </rPr>
      <t>PUENTE PK2+920 UF1:</t>
    </r>
    <r>
      <rPr>
        <sz val="11"/>
        <color theme="1"/>
        <rFont val="Calibri"/>
        <family val="2"/>
        <scheme val="minor"/>
      </rPr>
      <t xml:space="preserve"> El concesionario inicia actividades el día 22 de octubre de 2018, con la construcción de caminos de acceso al sitio de la obra y la marcación topográfica de los caisson. En cuanto a la excavación y construcción de los Anillos de los caisson se lleva el siguiente avance:ESTRIBO 1: Caisson 1,  h=16,31m;   Caisson 2, h= 17.65m. PILA 1:  Caisson 3 h=14,8m; Caisson 4 h=16,59m. ESTRIBO 2: Caisson 5,  h=19m;   Caisson 6,  h=19,37m.  El avance en la excavación y fundida de anillos es del 92,6%. 
</t>
    </r>
    <r>
      <rPr>
        <u/>
        <sz val="11"/>
        <color theme="1"/>
        <rFont val="Calibri"/>
        <family val="2"/>
        <scheme val="minor"/>
      </rPr>
      <t xml:space="preserve">INFRAESTRUCTURA TERMINADA
</t>
    </r>
    <r>
      <rPr>
        <sz val="11"/>
        <color theme="1"/>
        <rFont val="Calibri"/>
        <family val="2"/>
        <scheme val="minor"/>
      </rPr>
      <t>ESTRIBO 1: Se funden los núcleos de los Caisson 1 y 2. Instalación acero de refuerzo de Viga Cabezal, topes sísmicos y pedestales y se funde. Instalación acero de refuerzo y encofrado cuerpo del Estribo y se funde con las aletas. Se funden mesetas de nivelación (Grouting).
PILA 1: Se instala acero de refuerzo del Caisson 3 y 4 y se funde el núcleo de los Caissons. Se instala acero de refuerzo de Columnas y se funden hasta nivel de Viga Cabezal. Se instala acero de refuerzo de la Viga Cabezal, topes sísmicos y pedestales y se funde. . Se funden mesetas de nivelación (Grouting).
ESTRIBO 2: Se funden los núcleos de los Caisson 5 y 6. Se instala acero de refuerzo de la Viga cabezal y se funde incluyendo los topes sísmicos, pedestales y aletas. Se construyen las losas de aproximación en los Estribos 1 y 2. . Se funden mesetas de nivelación (Grouting).
Montaje de lanza vigas.</t>
    </r>
  </si>
  <si>
    <r>
      <rPr>
        <b/>
        <sz val="11"/>
        <color theme="1"/>
        <rFont val="Calibri"/>
        <family val="2"/>
        <scheme val="minor"/>
      </rPr>
      <t>PUENTE PK5+540 UF1:</t>
    </r>
    <r>
      <rPr>
        <sz val="11"/>
        <color theme="1"/>
        <rFont val="Calibri"/>
        <family val="2"/>
        <scheme val="minor"/>
      </rPr>
      <t xml:space="preserve"> El concesionario inicia actividades con la construcción de caminos de acceso al sitio de las obras y demarcación topográfica de caissons con coordenadas y cotas el día 22 de noviembre de 2018. 
CONTROL DE EXCAVACIÓN
 Excavación  y construcción de anillos de los siguientes Caisson lleva el siguiente avance: 
ESTRIBO 1. caisson 1 h= 10m; caisson 2 h= 10m.
PILA 1. Caisson 3 h= 20m, caisson 4 h= 20m, caisson 5 h= 20m, caisson 6 h=20m.
PILA 2. Caisson 7 h=20m, Caisson 8 h=20m, Caisson 9 h=20m, Caisson 10 h=20m.
PILA 3. Caisson 11 h=16,70m, Caisson 12 h=16,70m, Caisson 13 h=15,20m, Caisson 14 h=14,30m,
PILA 4. Caisson 15 h=15m, Caisson 16 h=15m, Caisson 17 h=15m, Caisson 18 h=16m.
PILA 5. Caisson 19 h=12m, Caisson 20 h=12m, Caisson 21 h=11m, Caisson 22 h=11m.
PILA 6. Caisson 23 h=12m, Caisson 24 h=12m, Caisson 17 h=13m, Caisson 26 h=12m.
ESTRIBO 2. Caisson 27 h=12m, Caisson 28 h=14m
El avance en excavación y construcción de anillos es del 113,3%  
</t>
    </r>
    <r>
      <rPr>
        <u/>
        <sz val="11"/>
        <color theme="1"/>
        <rFont val="Calibri"/>
        <family val="2"/>
        <scheme val="minor"/>
      </rPr>
      <t>INFRAESTRUCTURA TERMINADA</t>
    </r>
    <r>
      <rPr>
        <sz val="11"/>
        <color theme="1"/>
        <rFont val="Calibri"/>
        <family val="2"/>
        <scheme val="minor"/>
      </rPr>
      <t xml:space="preserve">
ESTRIBO 1. Se funden los núcleos de los Caisson 1 y 2. Se funde Viga cabezal, cuerpo del estribo, pedestales, topes sísmicos y aletas.
PILA 1. Se funden los núcleos de los caisson 3, 4, 5 Y 6. Se funde el Dado, instalación del acero de refuerzo de Columna en H y se funde. Se instala acero de refuerzo de la Viga Cabezal, pedestales, topes sísmicos y se funde.
PILA 2. Se funden los núcleos de los Caissons 7, 8, 9 y 10, se instala acero de refuerzo del Dado y se funde. Se instala acero de refuerzo y se funde último tramo de Columna en H. Se instala acero de refuerzo y se funde la Viga cabezal con los topes sísmicos y los pedestales.
PILA 3. Se funden los núcleos de los Caisson 11, 12, 13 y 14 .  Se realizan realces de columnas hasta el nivel del dado; se instala acero de refuerzo del Dado y se funde. Se instala acero de refuerzo de la Columna en H y se funde hasta el nivel de Viga Cabezal. Instalación andamios de carga e instalación acero de refuerzo para Viga Cabezal topes sísmicos, pedestales y se funde..
PILA 4: Se funde el núcleo de los Caisson 15, 16, 17 y 18. Fundida de caisson con realce hasta nivel de Dado. Se instala acero de refuerzo y encofrado del Dado y se funde. Se funde último tramo de columna en H. Se instala encofrado y acero de refuerzo Viga Cabezal topes sísmicos y pedestales y se funde.
PILA 5: Instalación acero de refuerzo de núcleos de Caissons 19, 20, 21 y 22 y se funden a nivel del Dado. Se instala acero de refuerzo y encofrado del Dado y se funde. Se instala acero de refuerzo último tramo de Columna en H y se funde. Instalación plataforma y acero de refuerzo Viga Cabezal, topes sísmicos y pedestales y se funde.
PILA 6: Fundida de núcleos de Caissons 23, 24, 25 y 26. Se realzan a nivel de Dado. Se instala acero de refuerzo del Dado y se funde e instalación acero de refuerzo  de Columna en H y se funde. Se instala acero de refuerzo y encofrado y se funde Viga Cabezal con topes sísmicos y pedestales.
ESTRIBO 2: Se funde núcleo de Caisson 27 y 28. Instalación acero de refuezo y encofrado de columnas y se funden. Se instala encofrado y acero de refuerzo para Viga Cabezal y se funde con topes sísmicos y pedestales. Frente Inactivo.</t>
    </r>
  </si>
  <si>
    <r>
      <rPr>
        <b/>
        <sz val="11"/>
        <color theme="1"/>
        <rFont val="Calibri"/>
        <family val="2"/>
        <scheme val="minor"/>
      </rPr>
      <t xml:space="preserve">PUENTE  PK6+040  UF1:  </t>
    </r>
    <r>
      <rPr>
        <sz val="11"/>
        <color theme="1"/>
        <rFont val="Calibri"/>
        <family val="2"/>
        <scheme val="minor"/>
      </rPr>
      <t>El concesionario inicia actividades el día 10 de abril de 2018, con la construcción de caminos de acceso al sitio de la obra y la marcación topográfica de los caisson. En cuanto a la excavación y construcción de los Anillos de los caisson se lleva el siguiente avance: ESTRIBO  1 Caisson 1 h=18,74m, ESTRIBO 1 Caisson 2 h=17,31m, PILA 1 Caisson 3 h=18,60m, PILA 1 Caisson 4 h= 18,70m PILA 2 Caisson 5 h=13m, PILA 2 Caisson 6 h=11,4m. ESTRIBO 2 Caisson 7 h=10m, Caisson 8 h=10m.  El avance en la excavación y construcción de anillos es del 106,2%. Se instala el acero de refuerzo y se funde el núcleo de los Caisson 1, 2, 3, 4, 5 y 6. Se istala acero de refuerzo y espirales para inicio de las columnas 3, 4, 5 y 6. Se instala el encofrado y se funden las Columnas 3 h=12m y Columna 4 h=15m de la PILA 1. Se instala acero de refuerzo de Columnas 5 y 6 de la PILA 2 y se funden la Columna 6 h=17m y la  columna 5 h=13m, hasta el nivel donde inicia la viga cabezal. En la PILA 1  Se fundio la Viga Cabezal, pedestales, topes simiscos y mortero de nivelación con sika grout. En la PILA 2 se  instalan de andamios de carga, se  instala acero de refuerzo y se funde la Viga Cabezal con los topes sísmicos y los pedestales. ESTRIBO 1 se funde Viga cabezal, se instala  acero de refuerzo y encofrado y se funde el cuerpo del Estribo, topes sismicos, pedestales y aletas.</t>
    </r>
  </si>
  <si>
    <r>
      <rPr>
        <b/>
        <sz val="11"/>
        <color theme="1"/>
        <rFont val="Calibri"/>
        <family val="2"/>
        <scheme val="minor"/>
      </rPr>
      <t>PUENTE PK6+900 UF1:</t>
    </r>
    <r>
      <rPr>
        <sz val="11"/>
        <color theme="1"/>
        <rFont val="Calibri"/>
        <family val="2"/>
        <scheme val="minor"/>
      </rPr>
      <t xml:space="preserve"> El concesionario inicia con la construcción de caminos de acceso al sitio de las obras y replanteo topográfico de ubicación de caisson a partir del 3 de diciembre de 2018.
CONTROL DE EXCAVACIÓN
ESTRIBO 1: Caisson 1 h=9,4m, Caisson 2 h=10m
PILA 1. Caisson 4 h=1m, Caisson 5 h=5m, Caisson 6 h=7m
PILA 2.  caisson 7. h=25,53m caisson 8. h=27,25m; caisson 9 h=26m; caisson 10 h=28,25m.
ESTRIBO  2:  Caisson 11,h=34,7m caisson 12,h=36,1 m. 
</t>
    </r>
    <r>
      <rPr>
        <u/>
        <sz val="11"/>
        <color theme="1"/>
        <rFont val="Calibri"/>
        <family val="2"/>
        <scheme val="minor"/>
      </rPr>
      <t xml:space="preserve">INFRAESTRUCTURA
</t>
    </r>
    <r>
      <rPr>
        <sz val="11"/>
        <color theme="1"/>
        <rFont val="Calibri"/>
        <family val="2"/>
        <scheme val="minor"/>
      </rPr>
      <t>ESTRIBO 1. Se funden los caissons 1 y 2. Se realzan a nivel de Viga cavezal. Se funde solado.</t>
    </r>
    <r>
      <rPr>
        <u/>
        <sz val="11"/>
        <color theme="1"/>
        <rFont val="Calibri"/>
        <family val="2"/>
        <scheme val="minor"/>
      </rPr>
      <t xml:space="preserve">
</t>
    </r>
    <r>
      <rPr>
        <sz val="11"/>
        <color theme="1"/>
        <rFont val="Calibri"/>
        <family val="2"/>
        <scheme val="minor"/>
      </rPr>
      <t>ESTRIBO 2. Se funden los núcleos de los Caissons 11 y 12. Se instala concreto de solado para Viga Cabezal.
PILA 2.  Instalación de acero de refuerzo  y fundida de núcleos Caisson 7, 8, 9 y 10. Se instala plataforma y acero de refuerzo para el Dado y se funde. Instalación acero de refuerzo y encofrado y se funden Columnas A y B hasta el nivel de Dovelas. Instalación de plataforma y cimbra para construccion de dovela sobre pila.
El avance en excavación y construcción de anillos es del 87,8%</t>
    </r>
  </si>
  <si>
    <r>
      <rPr>
        <b/>
        <sz val="11"/>
        <color theme="1"/>
        <rFont val="Calibri"/>
        <family val="2"/>
        <scheme val="minor"/>
      </rPr>
      <t>PUENTE PK7+000 UF1:</t>
    </r>
    <r>
      <rPr>
        <sz val="11"/>
        <color theme="1"/>
        <rFont val="Calibri"/>
        <family val="2"/>
        <scheme val="minor"/>
      </rPr>
      <t xml:space="preserve"> El concesionario inicia con la construcción de caminos de acceso al sitio de las obras y replanteo topográfico de ubicación de caisson a partir del 8 de febrero de 2019.
</t>
    </r>
    <r>
      <rPr>
        <u/>
        <sz val="11"/>
        <color theme="1"/>
        <rFont val="Calibri"/>
        <family val="2"/>
        <scheme val="minor"/>
      </rPr>
      <t xml:space="preserve">CONTROL DE EXCAVACIÓN TRAMO 1
</t>
    </r>
    <r>
      <rPr>
        <sz val="11"/>
        <color theme="1"/>
        <rFont val="Calibri"/>
        <family val="2"/>
        <scheme val="minor"/>
      </rPr>
      <t xml:space="preserve">ESTRIBO 1: Caisson 1 h=28,65m  Caisoon 2 h=27,61m
PILA 1:Caisson 3 h=11m Caisson 4 h=24,05m  Caisson 5 h=27,85m  Caisson 6 h=28,45m
PILA 2: Caisson 7 h=18,5m  Caisson 8 h=24,5m  Caisson 9 h=15,5m  Caisson 10 h=20m
PILA 3: caisson 11 h=20,5m, caisson 12 h=18,6m, caisson 13 h=18,05m, caisson 14 h=20,86m
El avance en excavación y construcción de anillos de los Caissons en el TRAMO 1 es del 78,7%.
</t>
    </r>
    <r>
      <rPr>
        <u/>
        <sz val="11"/>
        <color theme="1"/>
        <rFont val="Calibri"/>
        <family val="2"/>
        <scheme val="minor"/>
      </rPr>
      <t>CONTROL EXCAVACIÓN TRAMO 2</t>
    </r>
    <r>
      <rPr>
        <sz val="11"/>
        <color theme="1"/>
        <rFont val="Calibri"/>
        <family val="2"/>
        <scheme val="minor"/>
      </rPr>
      <t xml:space="preserve">
PILA 4:  caisson 15. h=22,75m caisson 16. h=19,68m
PILA 5: caisoon 17 h=17m, caisson 18 h=22,6
PILA 6: caisson 19 h=22,63m, caisson 20 h=18,82m
PILA 7: caisson 21 h=26,18m, caisson 22 h=23,37m
PILA 8: caisson 23 h=22,67m, caisson 24 h=21,55
ESTRIBO  2:  Caisson 25 h=18m, caisson 26 h=15,44m. 
El avance en excavación y construcción de anillos es del 106,2%
</t>
    </r>
    <r>
      <rPr>
        <u/>
        <sz val="11"/>
        <color theme="1"/>
        <rFont val="Calibri"/>
        <family val="2"/>
        <scheme val="minor"/>
      </rPr>
      <t xml:space="preserve">INFRAESTRUCTURA
</t>
    </r>
    <r>
      <rPr>
        <sz val="11"/>
        <color theme="1"/>
        <rFont val="Calibri"/>
        <family val="2"/>
        <scheme val="minor"/>
      </rPr>
      <t>ESTRIBO 1: Se funden Caisson 1 y 2.
PILA 1: Se funden Caisson 3, 4, 5 y 6. Se instala acero de refuerzo y encofrado del Dado y se funde e instalación acero de refuerzo primer tramo de Columna en H. Se funde tramo 1 y 2 de elevación de columna, e instalación acero de refuerzo y encofrado tercer tramo.
PILA 2.: Se funden núcleos de Caissons 8 y 9. Se realiza elevación de las Columnas y se adecua el área para construir Viga Cabezal.
PILA 3: Se funden Caissons 11, 12, 13 y 14. Adecuación área construcción de Dado. Se instala acero de refuerzo y encofrado y se funde el Dado y  Columna en H. Instalación acero de refuerzo para Viga Cabezal y se funde con topes sísmicos y pedestales.</t>
    </r>
    <r>
      <rPr>
        <u/>
        <sz val="11"/>
        <color theme="1"/>
        <rFont val="Calibri"/>
        <family val="2"/>
        <scheme val="minor"/>
      </rPr>
      <t xml:space="preserve">
</t>
    </r>
    <r>
      <rPr>
        <sz val="11"/>
        <color theme="1"/>
        <rFont val="Calibri"/>
        <family val="2"/>
        <scheme val="minor"/>
      </rPr>
      <t>PILA 4: Se funde Caisson 15 y 16. Instalación acero de refuerzo y encofrado y se funde Viga Cabezal, con topes sísmicos y pedestales.</t>
    </r>
    <r>
      <rPr>
        <u/>
        <sz val="11"/>
        <color theme="1"/>
        <rFont val="Calibri"/>
        <family val="2"/>
        <scheme val="minor"/>
      </rPr>
      <t xml:space="preserve">
</t>
    </r>
    <r>
      <rPr>
        <sz val="11"/>
        <color theme="1"/>
        <rFont val="Calibri"/>
        <family val="2"/>
        <scheme val="minor"/>
      </rPr>
      <t>PILA 5: Se funde Caisson 17 y 18. Instalación acero de refuerzo y encofrado y se funde Viga Cabezal, con topes sísmicos y pedestales.
PILA 6: Se funde Caisson 19 y 20. Se instala acero de refuerzo y encofrado y se funde Viga Cabezal con topes sísmicos y pedestales.</t>
    </r>
    <r>
      <rPr>
        <u/>
        <sz val="11"/>
        <color theme="1"/>
        <rFont val="Calibri"/>
        <family val="2"/>
        <scheme val="minor"/>
      </rPr>
      <t xml:space="preserve">
</t>
    </r>
    <r>
      <rPr>
        <sz val="11"/>
        <color theme="1"/>
        <rFont val="Calibri"/>
        <family val="2"/>
        <scheme val="minor"/>
      </rPr>
      <t>PILA 7: Se funde Caisson 21 y 22. Instalación acero de refuerzo para Viga Cavezal y se funde con topes sísmicos y pedestales.</t>
    </r>
    <r>
      <rPr>
        <u/>
        <sz val="11"/>
        <color theme="1"/>
        <rFont val="Calibri"/>
        <family val="2"/>
        <scheme val="minor"/>
      </rPr>
      <t xml:space="preserve">
</t>
    </r>
    <r>
      <rPr>
        <sz val="11"/>
        <color theme="1"/>
        <rFont val="Calibri"/>
        <family val="2"/>
        <scheme val="minor"/>
      </rPr>
      <t>PILA 8: Se funden Caisson 23 y 24. Instalación acero de refurzo y encofrado Viga Cabezal y se funde con los pedestales y topes sismicos.
ESTRIBO 2: Se fundio Caisson 25 y 26. Instalación andamios de carga y plataforma para construir Viga Cabezal. Se instala acero de refuerzo Viga Cabezal y se funde con los topes sísmicos y los pedestales. Instalación acero de refuerzo cuerpo del Estribo y se funde.</t>
    </r>
  </si>
  <si>
    <r>
      <t xml:space="preserve">PUENTE PK7+750 UF1: </t>
    </r>
    <r>
      <rPr>
        <sz val="11"/>
        <color theme="1"/>
        <rFont val="Calibri"/>
        <family val="2"/>
        <scheme val="minor"/>
      </rPr>
      <t xml:space="preserve">El concesionario inicia con la construcción de caminos de acceso al sitio de las obras y replanteo topográfico de ubicación de caisson a partir del 1 de JUNIO de 2019.
</t>
    </r>
    <r>
      <rPr>
        <u/>
        <sz val="11"/>
        <color theme="1"/>
        <rFont val="Calibri"/>
        <family val="2"/>
        <scheme val="minor"/>
      </rPr>
      <t xml:space="preserve">CONTROL DE EXCAVACIÓN
</t>
    </r>
    <r>
      <rPr>
        <sz val="11"/>
        <color theme="1"/>
        <rFont val="Calibri"/>
        <family val="2"/>
        <scheme val="minor"/>
      </rPr>
      <t>ESTRIBO 1: Caisson 1 h=13,25m  Caisoon 2 h=14m
PILA1: Caisson3 h=12m  Caisson 4 h=9m</t>
    </r>
    <r>
      <rPr>
        <u/>
        <sz val="11"/>
        <color theme="1"/>
        <rFont val="Calibri"/>
        <family val="2"/>
        <scheme val="minor"/>
      </rPr>
      <t xml:space="preserve">
</t>
    </r>
    <r>
      <rPr>
        <sz val="11"/>
        <color theme="1"/>
        <rFont val="Calibri"/>
        <family val="2"/>
        <scheme val="minor"/>
      </rPr>
      <t xml:space="preserve">PILA 2:  Caisson 5. h=14m Caisson 6. h=14m
PILA 3: Caisson 7 h= 15m  Caisson 8 h=14m
PILA 4: Caisson 9 h= 15m  Caisson 10 h=15m
ESTRIBO  2:  Caisson 11 h=18,6m caisson 12 h=18m. 
</t>
    </r>
    <r>
      <rPr>
        <u/>
        <sz val="11"/>
        <color theme="1"/>
        <rFont val="Calibri"/>
        <family val="2"/>
        <scheme val="minor"/>
      </rPr>
      <t xml:space="preserve">INFRAESTRUCTURA
</t>
    </r>
    <r>
      <rPr>
        <sz val="11"/>
        <color theme="1"/>
        <rFont val="Calibri"/>
        <family val="2"/>
        <scheme val="minor"/>
      </rPr>
      <t>ESTRIBO 1: Se funde núcleo del Caisson 1 y 2. Instalación acero de refuerzo para Viga Cabezal. Se retira el acero por error en niveles de subrasante. Se realiza demolición de la parte superior de los Caisson para ajustarlos a la rasante de diseño. Se instala acero de refuerzo y encofrado y se funde Viga Cabezal. Instalación acero de refuerzo cuerpo del Estribo, topes sísmicos y pedestales. Se funde aleta derecha.
PILA 1: Se funden Caissons 3 y 4. Se demuele un tramo para ajustarlos a la rasante de diseño. Se funde Viga Cabezal con topes sísmicos y pedestales.
PILA 2: Se funde Caisson 5 y 6. Se demuele un tramo para ajustarlos a la rasante de diseño. Instalación acero de refuerzo Viga Cabezal.
PILA 3. Se funden Caisson 7 y 8. Elevación de Columnas a nivel de Viga Cabezal. Se instala acero de refuerzo y encofrado Viga Cabezal, topes sísmicos y pedestales y se funde.
PILA 4. Instalación acero de refuerzo de núcleos de Caisson 9 y 10 y se funden. Se realzan columnas a nivel de Viga cabezal. Instalación andamion de carga. Instalación de acero de refuerzo y encofrado  pedestales y topes sísmicos. Se funde viga cabezal.
ESTRIBO 2: Se funden núcleos de los Caissons 11 y 12. Se demuele un tramo para ajustarlos a la rasante de diseño. Se instala solado para Viga Cabezal. Se instala acero de refuerzo de Viga Cabezal y se funde, con topes sísmicos y pedestales. Se instala acero de refuerzo del cuerpo del Estribo y se funde con las aletas integradas.
El avance en excavación y construcción de anillos es del 77,4%                                                                                                                                                                                   SUPERESTRUCTURA                                                                                                                                                                                                                                                                                           ESTRIBO 1-PILA 1.   Instalación de Vigas 1, 2, 3 y 4 con neoprenos en los apoyos, instalación de prelosas tipo A y B.</t>
    </r>
  </si>
  <si>
    <r>
      <rPr>
        <b/>
        <sz val="11"/>
        <color theme="1"/>
        <rFont val="Calibri"/>
        <family val="2"/>
        <scheme val="minor"/>
      </rPr>
      <t>PUENTE PK7+920  UF1:</t>
    </r>
    <r>
      <rPr>
        <sz val="11"/>
        <color theme="1"/>
        <rFont val="Calibri"/>
        <family val="2"/>
        <scheme val="minor"/>
      </rPr>
      <t xml:space="preserve"> El concesionario inicia actividades el día 08 de mayo de 2018, con la construcción de caminos de acceso al sitio de la obra y la marcación topográfica de los caisson..  Se terminó la excavación y construcción de anillos de los Caisson con un avance del 112,0%. Se instala acero de refurzo y se funden los núcleos de los Caisson 1, 2, 3,  4, 5, 6, 7, 8, 9, 10, 11 y 12. Se instaló el encofrado y se terminaron de fundir los Caisson  5, 6, 7 y 8 hasta el nivel donde se va a construir el Dado.  En la PILA 1 y PILA 2, se termina la construcción de muros y placa de piso en concreto reforzado para nivelar piso, se  instala acero de refuerzo y encofrado y se funden los DADOS y se termina la construcción de las columnas en H. Columna PILA 1 h=14,5m y Columna PILA 2 h=12,4m. En estas Pilas se inicia con la instalación de andamios de carga para construir las Vigas Cabezales . En el ESTRIBO 1 se funde la viga cabezal, cuerpo del estribo, pedestales, aletas y topes sismicos.  En el ESTRIBO 2 se funde la viga cabezal, topes sísmicos, pedestales, cuerpo del Estribo y aletas integradas. Se funde la viga cabezal topes sísmicos y pedestales de la PILA 1 y  PILA 2. INFRAESTRUCTURA terminada. Frente Inactivo. Falta la SUPERESTRUCTURA  del Puente. Se funden las losas de aproximación Estribo 1 y 2.</t>
    </r>
  </si>
  <si>
    <r>
      <rPr>
        <b/>
        <sz val="11"/>
        <color theme="1"/>
        <rFont val="Calibri"/>
        <family val="2"/>
        <scheme val="minor"/>
      </rPr>
      <t xml:space="preserve">PUENTE  PK8+115  UF1:  </t>
    </r>
    <r>
      <rPr>
        <sz val="11"/>
        <color theme="1"/>
        <rFont val="Calibri"/>
        <family val="2"/>
        <scheme val="minor"/>
      </rPr>
      <t>El concesionario inicia actividades el día 03 de juliode 2018, con la construcción de caminos de acceso al sitio de la obra y la marcación topográfica de los caisson. La excavación de los Caisson está terminada con un avance del 122,7%. En el ESTRIBO 1 se instala el acero de refuerzo y se funden los núcleos de los Caisson 1 y 2, se instala acero de refuerzo de columnas y se funden hasta el nivel de la Viga Cabezal. Se instala acero de refuerzo de la Viga Cabezal y se funde con el segundo tramo del cuerpo del Estribo. En la PILA 1 se instala el acero de refuerzo y se funde el núcleo del Caisson 3 y 4. Se funde Columna 3 de h=0,4m y Columna 4 de h=1,5m, se funde la Viga Cabezal con los topes sísmicos y los pedestales. En la PILA 2 se instala el acero de refuerzo y se funden los núcleos de los caisson 5 y  6, se funde la Columna 5 y 6, se instala acero de refuerzo de la Viga Cabezal y se funde con los topes sísmicos y los pedestales.  En el ESTRIBO 2 se instala el acero de refuerzo y se funde el núcleo de los Caisson 7 y 8.  Se instala acero de refuerzo y encofrado y se funden Columnas 7 y 8. Se instala acero de refuerzo y se funde la Viga Cabezal, topes sísmicos y pedestales y aletas. Se funden las losas de aproximación en el Estribo 1 y el Estribo 2. INFRAESTRUCTURA terminada. El día 10 de diciembre de 2019 se reinician actividades; se instalan cuatro vigas prefabricadas sobre apoyos de neopreno en cada uno de los vanos 1 y 3. Se encuentran instalando las prelosas.</t>
    </r>
  </si>
  <si>
    <r>
      <rPr>
        <b/>
        <sz val="11"/>
        <color theme="1"/>
        <rFont val="Calibri"/>
        <family val="2"/>
        <scheme val="minor"/>
      </rPr>
      <t>PUENTE PK8+404 UF1:</t>
    </r>
    <r>
      <rPr>
        <sz val="11"/>
        <color theme="1"/>
        <rFont val="Calibri"/>
        <family val="2"/>
        <scheme val="minor"/>
      </rPr>
      <t xml:space="preserve"> El concesionario inicia con la construcción de caminos de acceso al sitio de las obras y replanteo topográfico de ubicación de caisson a partir del 2 de abril de 2019.
</t>
    </r>
    <r>
      <rPr>
        <u/>
        <sz val="11"/>
        <color theme="1"/>
        <rFont val="Calibri"/>
        <family val="2"/>
        <scheme val="minor"/>
      </rPr>
      <t>CONTROL DE EXCAVACIÓN</t>
    </r>
    <r>
      <rPr>
        <sz val="11"/>
        <color theme="1"/>
        <rFont val="Calibri"/>
        <family val="2"/>
        <scheme val="minor"/>
      </rPr>
      <t xml:space="preserve">
ESTRIBO 1.  caisson 1 h=11m,  caisson 2 h=13m; caisson 3 h=0m; caisson 4 h=0m.
PILA 1. caisson 5 h=16m; caisson 6 h=10,3m; caisson 7 h=10,2m; caisson 8 h=9,7m
</t>
    </r>
    <r>
      <rPr>
        <u/>
        <sz val="11"/>
        <color theme="1"/>
        <rFont val="Calibri"/>
        <family val="2"/>
        <scheme val="minor"/>
      </rPr>
      <t>INFRAESTRUCTURA</t>
    </r>
    <r>
      <rPr>
        <sz val="11"/>
        <color theme="1"/>
        <rFont val="Calibri"/>
        <family val="2"/>
        <scheme val="minor"/>
      </rPr>
      <t xml:space="preserve">
ESTRIBO 1. Instalación de acero de refuerzo de los núcleos Caissons 1 y 2 y se funden.
PILA 1. Se funden los núcleos de los Caissons 5, 6, 7 y 8. Se instala acero de refuerzo de las Columnas y se funden hasta el nivel de la Viga Cabezal. Se instala plataforma y acero de refuerzo y encofrado de la Viga Cabezal y se funde con los topes sísmicos y pedestales. Inactivo Estribo 2, por corte de talud adyacente.
El avance en excavación y construcción de anillos es del 70,2%</t>
    </r>
  </si>
  <si>
    <r>
      <rPr>
        <b/>
        <sz val="11"/>
        <color theme="1"/>
        <rFont val="Calibri"/>
        <family val="2"/>
        <scheme val="minor"/>
      </rPr>
      <t>PUENTE PK9+160 UF1:</t>
    </r>
    <r>
      <rPr>
        <sz val="11"/>
        <color theme="1"/>
        <rFont val="Calibri"/>
        <family val="2"/>
        <scheme val="minor"/>
      </rPr>
      <t xml:space="preserve"> El concesionario inicia con la construcción de caminos de acceso al sitio de las obras y replanteo topográfico de ubicación de caisson a partir del 2 de abril de 2019.
</t>
    </r>
    <r>
      <rPr>
        <u/>
        <sz val="11"/>
        <color theme="1"/>
        <rFont val="Calibri"/>
        <family val="2"/>
        <scheme val="minor"/>
      </rPr>
      <t>CONTROL DE EXCAVACIÓN</t>
    </r>
    <r>
      <rPr>
        <sz val="11"/>
        <color theme="1"/>
        <rFont val="Calibri"/>
        <family val="2"/>
        <scheme val="minor"/>
      </rPr>
      <t xml:space="preserve">
ESTRIBO 1. caisson 1 h=23,8m; caisson 2 h=22m caisson 3 h=22m; caisson 4 h=20,2m
PILA 1.  caisson 5 h=23m;  caisson 6 h=20,8m; caisson 7 h=20,2m; caisson 8 h=20m.
ESTRIBO 2. Caisson 9 h=16m  Caisson 10 h=17,8m  Caisson 11 h=18,8m  Caisson12 h=17m
</t>
    </r>
    <r>
      <rPr>
        <u/>
        <sz val="11"/>
        <color theme="1"/>
        <rFont val="Calibri"/>
        <family val="2"/>
        <scheme val="minor"/>
      </rPr>
      <t>INFRAESTRUCTURA</t>
    </r>
    <r>
      <rPr>
        <sz val="11"/>
        <color theme="1"/>
        <rFont val="Calibri"/>
        <family val="2"/>
        <scheme val="minor"/>
      </rPr>
      <t xml:space="preserve">
ESTRIBO 1. Instalación de acero de refuerzo del núcleo Caisson 1, 2, 3 y 4  y se funden. Se funde último tramo de Columna 4.
PILA 1: Se funde el núcleo del caisson 5, 6, 7 y 8. Se instala acero de refuerzo de Columnas 6,  7 y 8, se funden hasta el nivel de Viga Cabezal. Se instala plataforma y acero de refuerzo de la Viga Cabezal y se funde.
ESTRIBO 2: Se funden los núcleos de los Caissons 9, 10, 11 y 12. Se instala paltaforma y acero de refuerzo de la Viga Cabezal y se funde con topes sísmicos y pedestales. Instalación acero de refuerzo cuerpo del Estribo costado izquierdo y se funde con los topes sísmicos y los pedestales. Frente inactivo.
El avance en excavación y construcción de anillos es del 115,4%</t>
    </r>
  </si>
  <si>
    <r>
      <t xml:space="preserve">PUENTE PK9+777 UF1. </t>
    </r>
    <r>
      <rPr>
        <sz val="11"/>
        <color theme="1"/>
        <rFont val="Calibri"/>
        <family val="2"/>
        <scheme val="minor"/>
      </rPr>
      <t>El concesionario inicia con la construcción de caminos de acceso al sitio de las obras y replanteo topográfico de ubicación de caisson a partir del 8 de octubre de 2019.
CONTROL DE EXCAVACIÓN
CALDADA IZQUIERDA:  ESTRIBO 1. caisson 1 h=10,6m; caisson 2 h=10,5m 
                        PILA 1.  caisson 3 h=5m;  caisson 4 h=5m
                             ESTRIBO 2.  caisson 5 h=4m caisson 6 h=2m
CALZADA DERECHA: ESTRIBO 1 . Caisson 1 h=10,4Mm  Caisson 2 h=9,6m  
                          ESTRIBO 2. Caisson 3 h=10,6  Caisson 4 h=8,7m
Frente inactivo.
El avance en excavación y construcción de anillos es del 69,1%</t>
    </r>
  </si>
  <si>
    <r>
      <rPr>
        <b/>
        <sz val="11"/>
        <color theme="1"/>
        <rFont val="Calibri"/>
        <family val="2"/>
        <scheme val="minor"/>
      </rPr>
      <t>PUENTE PK10+120 UF1:</t>
    </r>
    <r>
      <rPr>
        <sz val="11"/>
        <color theme="1"/>
        <rFont val="Calibri"/>
        <family val="2"/>
        <scheme val="minor"/>
      </rPr>
      <t>. Para todos los Caisson ya se instaló el acero de refuerzo y se fundieron los núcleos con concreto reforzado de 28MPa. En todos los caisson ya se instaló el acero vertical de las columnas y de los espirales. Las siguientes columnas estan fundidas a estas alturas: Columna 2 Estribo 1 h=2,6m; Columna 3 Pila 1  h=10,5m; Columna 4 Pila 1  h=15,00m,  Columna 5 Pila 2 h=13,00m; Columna 6 Pila 2 h=15,00m; Columna 7 Estribo 2 h=0,60m y Columna 8 Estribo 2 h=3,90. Instalación de andamios de carga, plataforma, instalación de acero de refuerzo, encofrado y fundida de viga cabezal, topes sísmicos y pedestales en columnas 5 y 6 de la Pila 2 . De acuerdo a modificación del diseño no objetado por la interventoría, la luz del puente se amplía en 10,00m antes y después de los Estribos; con una placa maciza apoyada sobre estribos con tres pilotes en su cimentación. La excavación de los Caisson queda a las siguientes profundidades: PILA 1a Caisson 1a h=17m, PILA 2a Caisson 2a h= 17m, PILA 3a Caisson 3a h=13m, PILA 4a Caisson 4a h=13m, PILA 5a Caisson 5a h=11m y PILA 6a Caisson 6a h=11m. Se les instala la canasta de acero de refuerzo armada exteriormente y se funden los núcleos de los Caisson. Para las columnas 3 y 4 de la Pila 1 se instalaron los andamios de carga y la plataforma y se funde viga cabezal, pedestales, topes sismicos y el mortero de nivelación con SIKA GROUT. En las Columnas 7 y 8 Estribo 2, se instalan los andamios de carga, la plataforma, se  instala el acero de refuerzo de la viga cabezal, cuerpo del Estribo y topes sísmicos y se funde. En el ESTRIBO 1 se instalan los andamios de carga , la plataforma y se instala acero de refuerzo y se funde la Viga Cabezal y cuerpo del Estribo. En Estribo 1a se funde Columna 1a de h=2,25m se realiza  adecuación  del area para construcción de la viga cabezal. En Estribo 2a se instala acero de refuerzo y encofrado para columnas 4a, 5a y 6a. Se funde Columna 5a h=2,20m, Columna 6a h=3,50m y  Columna 4a de h=3,12. Para el Estribo 1a se  funde la Viga Cabezal y el cuerpo del estribo con topes sísmicos y pedestales. En el ESTRIBO 2a se instala acero de refuerzo y se funde la viga cabezal, se instala acero de refuerzo del cuerpo del Estribo y se funde. Se instala plataforma para construir losa maciza entre Estribos 2 y 2a, se  instala  acero de refuerzo y se funde. Se instala plataforma, el acero de refuerzo para losa maciza entre Estribo 1a y 1 y se funde. Se funde losa de aproximación Estribo 1a y Estribo 2a..INFRAESTRUCTURA  terminada, Frente de Obra Inactivo. Falta la SUPERESTRUCTURA del Puente.</t>
    </r>
  </si>
  <si>
    <r>
      <rPr>
        <b/>
        <sz val="11"/>
        <color theme="1"/>
        <rFont val="Calibri"/>
        <family val="2"/>
        <scheme val="minor"/>
      </rPr>
      <t>PUENTE PK10+440 UF1:</t>
    </r>
    <r>
      <rPr>
        <sz val="11"/>
        <color theme="1"/>
        <rFont val="Calibri"/>
        <family val="2"/>
        <scheme val="minor"/>
      </rPr>
      <t xml:space="preserve"> El concesionario inicia actividades el día 02 de marzo de 2018, con la construcción de caminos de acceso al sitio de la obra y la marcación topográfica de los caisson. En cuanto a la excavación y construcción de los Anillos de los caisson se lleva el siguiente avance: PILA 1 Caisson 3 h=18,00m, PILA 1 Caisson 4 h=17,00m, PILA 1 Caisson 5 h=17,75m, PILA 1 Caisson 6 h= 17,60m  PILA 2 Caisson 7 h=22m, PILA 2 Caisson 8 h=22m, PILA 2 Caisson 9   h=22m, PILA 2 Caisson 10  h= 22m. PILA 3 Caisson 11 h=15,15m, Caisson 12 h=14,8m, Caisson 13 h=14,99m y Caisson 14 h=14,8m. PILA 4 Caisson 15 h=13,88m Caisson 16 h=16,2m Caisson 17 h=14,3m Caisson 18 h=16,2m.  PILA 5 Caisson 19 h=14,5m Caisson 20 h=14,5m Caisson 21 h=15,1m y caisson 22 h=12,8m. ESTRIBO 2 Caisson 23 h=1m Caisson 24 h=3m.  El avance en la excavación y fundida de anillos es del 110,2%. 
</t>
    </r>
    <r>
      <rPr>
        <u/>
        <sz val="11"/>
        <color theme="1"/>
        <rFont val="Calibri"/>
        <family val="2"/>
        <scheme val="minor"/>
      </rPr>
      <t xml:space="preserve">INFRAESTRUCTURA
</t>
    </r>
    <r>
      <rPr>
        <sz val="11"/>
        <color theme="1"/>
        <rFont val="Calibri"/>
        <family val="2"/>
        <scheme val="minor"/>
      </rPr>
      <t>PILA 1: Se funden los núcleos de los Caissons 3, 4, 5 y 6. Se instala acero de refuerzo del Dado y se funde. Instalación acero de refuerzo y encofrado de la Columna en H y se funde. Instalación acero de refuerzo y encofrado para Viga cabezal y se funde, con topes sísmicos y pedestales.
PILA 2: Se funden los núcleos de los Caissons 7, 8, 9 y 10, el Dado, la Columna en H, la Viga Cabezal, topes sísmicos y pedestales. 
PILA 3: Se funden los núcleos de los Caissons 11, 12, 13 y 14. Instalación acero de refuerzo del Dado y columna en H. Se funde Dado. Se instala acero de refuerzo último tramo de columna en H y se funde. Se instala plataforma y acero de refuerzo de la Viga Cabezal y se funde. Se instala acero de refuerzo de topes sísmicos y pedestales y se funden.
PILA 4: Se funden los núcleos de los Caissons 15, 16, 17 y 18. Adecuación de área para construcción de Dado. Se instala acero de refuerzo del Dado y se funde. Instalación acero de refuerzo cuarto tramo de columna en H y se funde.
PILA 5: Se funden los núcleos de los Caissons 19, 20, 21 y 22.  Adecuación de área para construcción de Dado. Se instala acero de refuerzo y se funde el Dado y último tramo de Columna en H.                                                                                                                                                                                                                                                                                                    ESTRIBO 2. Se funden los núcleos de caissons 23 y 24.</t>
    </r>
  </si>
  <si>
    <r>
      <rPr>
        <b/>
        <sz val="11"/>
        <color theme="1"/>
        <rFont val="Calibri"/>
        <family val="2"/>
        <scheme val="minor"/>
      </rPr>
      <t>PUENTE PK11+110 UF1:</t>
    </r>
    <r>
      <rPr>
        <sz val="11"/>
        <color theme="1"/>
        <rFont val="Calibri"/>
        <family val="2"/>
        <scheme val="minor"/>
      </rPr>
      <t xml:space="preserve"> El concesionario inicia con la construcción de caminos de acceso al sitio de las obras y replanteo topográfico de ubicación de caisson a partir del 03 de Diciembre de 2018.
</t>
    </r>
    <r>
      <rPr>
        <u/>
        <sz val="11"/>
        <color theme="1"/>
        <rFont val="Calibri"/>
        <family val="2"/>
        <scheme val="minor"/>
      </rPr>
      <t>CONTROL DE EXCAVACIÓN</t>
    </r>
    <r>
      <rPr>
        <sz val="11"/>
        <color theme="1"/>
        <rFont val="Calibri"/>
        <family val="2"/>
        <scheme val="minor"/>
      </rPr>
      <t xml:space="preserve">
ESTRIBO 1: caisson 1 h=13,6m   caisson 2 h=13,0m
PILA 1: caisson 3 h=11m Caisson 4 h=11m  caisson 5 h=11m  caisson 6 h=11m 
PILA 2: caisson 7 h= 11m  caisson 8 h=11m  caisson 9 h=11,05  caisson 10 h=11m
PILA 3: caisson 11 h=14m  caisson 12 h=14m  caisson 13 h=14m  caisson 14 h=14m
PILA 4: caisson 15 h=17,6m caisson 16 h=17,6 caisson 17 h=17,6m  caisson 18 h=19,64m
PILA 5: caisson 19 h=11,2m  caisson 20 h=11,60m, caisson 21 h=13m,caisson 22 h=12,9m 
ESTRIBO  2:  Caisson 23,h=12,9m caisson 24,h=15,7m. 
 El avance en excavación y construcción de anillos es del 98,9%
</t>
    </r>
    <r>
      <rPr>
        <u/>
        <sz val="11"/>
        <color theme="1"/>
        <rFont val="Calibri"/>
        <family val="2"/>
        <scheme val="minor"/>
      </rPr>
      <t xml:space="preserve">INFRAESTRUCTURA
</t>
    </r>
    <r>
      <rPr>
        <sz val="11"/>
        <color theme="1"/>
        <rFont val="Calibri"/>
        <family val="2"/>
        <scheme val="minor"/>
      </rPr>
      <t>Se instaló el acero de refuerzo y se fundieron los núcleos de los Caisson del Estribo 1, Pila 1, Pila 2, Pila 3, Pila 4, Pila 5 y Estribo 2
La excavación de caissons del Estribo 1, Pila 1, Pila 2, Pila 3 y Pila 4 se realizó con la pilotiadora.
ESTRIBO 1: Se instala acero de refuerzo de la Columnas 1 y 2 y se funden hasta el nivel de Viga Cabezal. Se instala plataforma y acero de refuerzo de Viga Cabezal y se funde. Instalación acero de refuerzo de pedestales, topes sísmicos y cuerpo del Estribo.
PILA 1: Se instala acero de refuerzo del Dado y se funde. Instalación acero de refuerzo y encofrado de Columna en H y se funde hasta nivelde Viga Cabezal. Se instala plataforma, acero de refuerzo y se funde Viga Cabezal, con topes sísmicos y pedestales.
PILA 2: Fundida de Caisson 7, 8, 9 y 10.
PILA 3: Instalación acero de refuerzo y encofrado para el Dado y se funde. Se funde Columna en H hasta el nivel de Viga Cabezal. Instalación andamios de carga, plataforma y acero de refuerzo Viga Cabezal y se funde
PILA 4: Instalación acero de refuerzo del dado y se funde e instalación acero de refuerzo del último tramo de Columna en H y se funde. Instalación de plataforma y andamios de carga para viga cabezal.
PILA 5: Instalación acero de refuerzo para el Dado y se funde. Instalación acero de refuerzo tercer tramo Columna en H y se funde. Instalación de acero de refuerzo viga cabezal.
ESTRIBO 2: Instalación de solado, acero de refuerzo y se funde  Viga Cabezal, con topes sísmicos y pedestales. Se instala acero de refuerzo del cuerpo del Estribo y aletas y se funde.</t>
    </r>
  </si>
  <si>
    <r>
      <rPr>
        <b/>
        <sz val="11"/>
        <color theme="1"/>
        <rFont val="Calibri"/>
        <family val="2"/>
        <scheme val="minor"/>
      </rPr>
      <t>PUENTE PK20+380 U2.1:</t>
    </r>
    <r>
      <rPr>
        <sz val="11"/>
        <color theme="1"/>
        <rFont val="Calibri"/>
        <family val="2"/>
        <scheme val="minor"/>
      </rPr>
      <t xml:space="preserve"> El concesionario inicia actividades el día 19 de agosto de 2019, con la construcción de caminos de acceso al sitio de la obra y la marcación topográfica de los caisson. En cuanto a la excavación y construcción de los Anillos de los caisson se lleva el siguiente avance: PILA 2 Caisson 5 h=9,37m, PILA 2 Caisson 6 h=9,8m, ESTRIBO 2 Caisson 7 h=11,3m, ESTRIBO 2 Caisson 8 h=13,11m.  .  El avance en la excavación y fundida de anillos es del 63,5%</t>
    </r>
    <r>
      <rPr>
        <sz val="11"/>
        <color rgb="FFFF0000"/>
        <rFont val="Calibri"/>
        <family val="2"/>
        <scheme val="minor"/>
      </rPr>
      <t xml:space="preserve">.
</t>
    </r>
    <r>
      <rPr>
        <u/>
        <sz val="11"/>
        <rFont val="Calibri"/>
        <family val="2"/>
        <scheme val="minor"/>
      </rPr>
      <t xml:space="preserve">INFRAESTRUCTURA
</t>
    </r>
    <r>
      <rPr>
        <sz val="11"/>
        <rFont val="Calibri"/>
        <family val="2"/>
        <scheme val="minor"/>
      </rPr>
      <t>PILA 2: Se funde núcleo de Caisson 5 y 6. Se realiza fundida de Columnas para llegar a  nivel de Viga Cabezal. Se instala acero de refuerzo de Viga Cabezal, pedestales y topes sísmicos y se funde.</t>
    </r>
    <r>
      <rPr>
        <u/>
        <sz val="11"/>
        <rFont val="Calibri"/>
        <family val="2"/>
        <scheme val="minor"/>
      </rPr>
      <t xml:space="preserve">
</t>
    </r>
    <r>
      <rPr>
        <sz val="11"/>
        <rFont val="Calibri"/>
        <family val="2"/>
        <scheme val="minor"/>
      </rPr>
      <t>ESTRIBO 2: Se funde núcleo del Caisson 7 y 8. Instalación acero de refuerzo Columnas. Se funden Columnas a nivel de Viga Cabezal. Se instalan andamios de carga y plataforma para Viga Cabezal. Instalación acero de refuerzo y encofrado Viga cabezal y se funde. Instalación acero de refuerzo y encofrado de cuerpo del Estribo, topes sísmicos y pedestales. Se funde muro pantalla y ménsula superior.</t>
    </r>
  </si>
  <si>
    <r>
      <rPr>
        <b/>
        <sz val="11"/>
        <color theme="1"/>
        <rFont val="Calibri"/>
        <family val="2"/>
        <scheme val="minor"/>
      </rPr>
      <t>PUENTE PK20+680 U2.1:</t>
    </r>
    <r>
      <rPr>
        <sz val="11"/>
        <color theme="1"/>
        <rFont val="Calibri"/>
        <family val="2"/>
        <scheme val="minor"/>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h=10m,  Caisson 2 h=9,3m
PILA 1: Caisson 3 h=9m, Caisson 4 h=10,4m
ESTRIBO 2: Caisson 7 h=5,50m, Caisson 8 h=6m
</t>
    </r>
    <r>
      <rPr>
        <u/>
        <sz val="11"/>
        <color theme="1"/>
        <rFont val="Calibri"/>
        <family val="2"/>
        <scheme val="minor"/>
      </rPr>
      <t xml:space="preserve">INFRAESTRUCTURA
</t>
    </r>
    <r>
      <rPr>
        <sz val="11"/>
        <color theme="1"/>
        <rFont val="Calibri"/>
        <family val="2"/>
        <scheme val="minor"/>
      </rPr>
      <t>ESTRIBO 1: Se funden los núcleos de los Caissons 1 y 2. Se  instala acero de refuerzo Viga Cabezal y se funde. Se instala acero de refuerzo del cuerpo del Estribo, topes sísmicos y pedestales y se funde. Se instala acero de refuerzo y encofrado de aletas integradas y se funden. Se funde losa de aproximación.</t>
    </r>
    <r>
      <rPr>
        <u/>
        <sz val="11"/>
        <color theme="1"/>
        <rFont val="Calibri"/>
        <family val="2"/>
        <scheme val="minor"/>
      </rPr>
      <t xml:space="preserve">
</t>
    </r>
    <r>
      <rPr>
        <sz val="11"/>
        <color theme="1"/>
        <rFont val="Calibri"/>
        <family val="2"/>
        <scheme val="minor"/>
      </rPr>
      <t>PILA 1: Se funden los núcleos de los Caisson 3 y 4. Se funden Columnas a nivel de Viga cabezal. Instalación andamios de carga y plataforma para Viga Cabezal. Se instala acero de refuerzo para Viga Cabezal, topes sísmicos y pedestales y se funde.
El avance en la excavación y fundida de anillos es del 77,3%.</t>
    </r>
  </si>
  <si>
    <r>
      <rPr>
        <b/>
        <sz val="11"/>
        <color theme="1"/>
        <rFont val="Calibri"/>
        <family val="2"/>
        <scheme val="minor"/>
      </rPr>
      <t>PUENTE PK21+220 U2.1:</t>
    </r>
    <r>
      <rPr>
        <sz val="11"/>
        <color theme="1"/>
        <rFont val="Calibri"/>
        <family val="2"/>
        <scheme val="minor"/>
      </rPr>
      <t xml:space="preserve"> El concesionario inicia actividades el día 10 de junio de 2019, con la construcción de caminos de acceso al sitio de la obra y la marcación topográfica de los caisson. En cuanto a la excavación y construcción de los Anillos de los caisson se lleva el siguiente avance: 
ESTRIBO 1: Caisson 1 h=12m,  Caisson 2 h=15m
PILA 1: Caisson 3 h=11,5m,   Caisson 4 h=11m
ESTRIBO 2:  Caisson 5 h=14,4m,  Caisson 6 h=14,5m
El avance en la excavación y fundida de anillos es del 118,8%.
</t>
    </r>
    <r>
      <rPr>
        <u/>
        <sz val="11"/>
        <color theme="1"/>
        <rFont val="Calibri"/>
        <family val="2"/>
        <scheme val="minor"/>
      </rPr>
      <t xml:space="preserve">INFRAESTRUCTURA
</t>
    </r>
    <r>
      <rPr>
        <sz val="11"/>
        <color theme="1"/>
        <rFont val="Calibri"/>
        <family val="2"/>
        <scheme val="minor"/>
      </rPr>
      <t>ESTRIBO 1:  Se funden Caissons 1 y 2 e instalación acero de refuerzo de Columnas y se funden a nivel de Viga Cabezal. Adecuaciones para construcción Estribo. Muro en concreto ciclópeo. Instalación de plataforma.                                                                                                                                                                                                                                                              PILA 1. Se funde núcleo de caisson 4.</t>
    </r>
    <r>
      <rPr>
        <u/>
        <sz val="11"/>
        <color theme="1"/>
        <rFont val="Calibri"/>
        <family val="2"/>
        <scheme val="minor"/>
      </rPr>
      <t xml:space="preserve">
</t>
    </r>
    <r>
      <rPr>
        <sz val="11"/>
        <color theme="1"/>
        <rFont val="Calibri"/>
        <family val="2"/>
        <scheme val="minor"/>
      </rPr>
      <t>ESTRIBO 2: Se funde el núcleo de los Caissons 5 y 6. Se instala acero de refuerzo y fundida de la Viga Cabezal y cuerpo del Estribo.  Instalación acero de refuerzo para pedestales y topes sísmicos y se funden.</t>
    </r>
  </si>
  <si>
    <r>
      <rPr>
        <b/>
        <sz val="11"/>
        <color theme="1"/>
        <rFont val="Calibri"/>
        <family val="2"/>
        <scheme val="minor"/>
      </rPr>
      <t>PUENTE PK21+500 UF2.1</t>
    </r>
    <r>
      <rPr>
        <b/>
        <i/>
        <sz val="11"/>
        <color theme="1"/>
        <rFont val="Calibri"/>
        <family val="2"/>
        <scheme val="minor"/>
      </rPr>
      <t xml:space="preserve"> </t>
    </r>
    <r>
      <rPr>
        <sz val="11"/>
        <color theme="1"/>
        <rFont val="Calibri"/>
        <family val="2"/>
        <scheme val="minor"/>
      </rPr>
      <t xml:space="preserve">El concesionario inicia actividades el día 22 de octubre de 2018, con el replanteo topográfico de ubicacion de caisson y construcción de caminos de acceso al sitio de las obras. Se terminó con la excavación y construcción de anillos de los Caissons con un avance de 97,7%.
</t>
    </r>
    <r>
      <rPr>
        <u/>
        <sz val="11"/>
        <color theme="1"/>
        <rFont val="Calibri"/>
        <family val="2"/>
        <scheme val="minor"/>
      </rPr>
      <t xml:space="preserve">INFRAESTRUCTURA TERMINADA
</t>
    </r>
    <r>
      <rPr>
        <sz val="11"/>
        <color theme="1"/>
        <rFont val="Calibri"/>
        <family val="2"/>
        <scheme val="minor"/>
      </rPr>
      <t>ESTRIBO 1: Se instala acero de refuerzo para la zapata y se funde. Se instala acero de refuerzo cuerpo del Estribo y se funde. Instalación acero de refuerzo aletas y se funden Estribo terminado.
 PILA 1. Se funden los núcleos de los Caisson 5 y 6. Se instala acero de refuerzo de Columna 5 y Columna 6 con rótula 6 y se funden hasta el nivel de Viga Cabezal. Instalación encofrado, acero de refuerzo Viga Cabezal y se funde. Instalación acero de refuerzo pedestales y topes sísmicos y se funde.
PILA 2. Se funden los núcleos de los Caisson 7 y 8 e instalación acero de refuerzo de Columnas. Se funde Columna 7 y  8 hasta nivel de Viga Cabezal. Instalación andamios de carga, acero de refuerzo y encofrado de Viga Cabezal y se funde.
ESTRIBO 2: Instalación de solado para construir zapata. Se instala acero de refuerzo y encofrado para la zapata y se funde. Instalación acero de refuerzo cuerpo del Estribo y se funde . Instalación acero de refuerzo Viga Cabezal, topes sísmicos y pedestales y se funden. Estribo terminado. Frente Inactivo.</t>
    </r>
  </si>
  <si>
    <r>
      <rPr>
        <b/>
        <sz val="11"/>
        <color theme="1"/>
        <rFont val="Calibri"/>
        <family val="2"/>
        <scheme val="minor"/>
      </rPr>
      <t>PUENTE PK22+080 UF2.1:</t>
    </r>
    <r>
      <rPr>
        <sz val="11"/>
        <color theme="1"/>
        <rFont val="Calibri"/>
        <family val="2"/>
        <scheme val="minor"/>
      </rPr>
      <t xml:space="preserve"> El concesionario inicia actividades el día 08 de febrero de 2018, con excavación mecanica del sitio donde se van a construir los estribos, replanteo topográfico de ubicacion de caisson y construcción de caminos de acceso al sitio de las obras. Se terminó con la excavación y construcción de anillos de los Caissons con un avance de 98,4%.
</t>
    </r>
    <r>
      <rPr>
        <u/>
        <sz val="11"/>
        <color theme="1"/>
        <rFont val="Calibri"/>
        <family val="2"/>
        <scheme val="minor"/>
      </rPr>
      <t>INFRAESTRUCTURA:</t>
    </r>
    <r>
      <rPr>
        <sz val="11"/>
        <color theme="1"/>
        <rFont val="Calibri"/>
        <family val="2"/>
        <scheme val="minor"/>
      </rPr>
      <t xml:space="preserve">
 ESTRIBO 1:  Fundida de nucleo  de caisson 1 y  2.Fundida de Viga cabezal, pedestales,cuerpo del estripo, topes sismicos y mortero de nivelación terminados. Se funde losa de aproximación 
PILA 1: Fundida de nucleo  de los caisson 3 y 4.Costrucción de las Columna 3 h=11m y Columna 4 h=6m. Construcción de viga cabezal, pedestales, topes sismicos y mortero de nivelación terminados. PILA 2:  Se funde núcleo de los caisson 5 y 6; se funden Columnas 5 y 6. Se instala  acero de refuerzo de Viga cabezal y se funde con topes sísmicos y pedestales.
PILA 3:. Se  funde núcleo del Caisson 7 y 8. Se  instala acero de refuerzo Viga Cabezal y se funde con topes sísmicos y pedestales.
ESTRIBO 2: Se funde el núcleo de los  caisson 9 y 10  la Viga Cabezal, topes sísmicos, pedestales y aletas integradas . Se funde losa de aproximación.
</t>
    </r>
    <r>
      <rPr>
        <u/>
        <sz val="11"/>
        <color theme="1"/>
        <rFont val="Calibri"/>
        <family val="2"/>
        <scheme val="minor"/>
      </rPr>
      <t xml:space="preserve">SUPERESTRUCTURA:
</t>
    </r>
    <r>
      <rPr>
        <sz val="11"/>
        <color theme="1"/>
        <rFont val="Calibri"/>
        <family val="2"/>
        <scheme val="minor"/>
      </rPr>
      <t>TRAMO PILA 3 - ESTRIBO 2: Instalación de Vigas 13, 14, 15 y 16 con sus neoprenos. Instalación de prelosas, acero de refuerzo de la
 losa y se funde.
TRAMO PILA 2 - PILA 3: Instalación de vigas 9, 10, 11 y 12 con sus neoprenos en los apoyos, instalación de prelosas tipo A y B y se istala acero de refuerzo de la losa y se funde.
TRAMO PILA 1 - PILA 2: Instalación de Vigas 5, 6, 7 y 8 con sus respectivos neoprenos e instalación de prelosas tipo A y B y acero de refuerzo de la losa. Se funde losa y diafragma.
TRAMO ESTRIBO 1 - PILA 1: Instalación de Vigas 1, 2, 3 y 4 con sus respectivos neoprenos en los apoyos, instalación de prelosas tipo A y B , acero de refuerzo de la losa y se funde.
Instalación encofrado y acero de refuerzo para New Jersey costado izquierdo y dereccho. Se termina construcción de New Jersey.</t>
    </r>
  </si>
  <si>
    <r>
      <rPr>
        <b/>
        <sz val="11"/>
        <color theme="1"/>
        <rFont val="Calibri"/>
        <family val="2"/>
        <scheme val="minor"/>
      </rPr>
      <t xml:space="preserve">PUENTE PK23+500 UF2.1. </t>
    </r>
    <r>
      <rPr>
        <sz val="11"/>
        <color theme="1"/>
        <rFont val="Calibri"/>
        <family val="2"/>
        <scheme val="minor"/>
      </rPr>
      <t xml:space="preserve">Para este Puente  ya se terminó la etapa de la construcción de la </t>
    </r>
    <r>
      <rPr>
        <u/>
        <sz val="11"/>
        <color theme="1"/>
        <rFont val="Calibri"/>
        <family val="2"/>
        <scheme val="minor"/>
      </rPr>
      <t>INFRAESTRUCTURA</t>
    </r>
    <r>
      <rPr>
        <sz val="11"/>
        <color theme="1"/>
        <rFont val="Calibri"/>
        <family val="2"/>
        <scheme val="minor"/>
      </rPr>
      <t>: Construcción de los ESTRIBOS 1 y 2. Construcción de las PILAS 1, 2 y 3.
En cuanto a la</t>
    </r>
    <r>
      <rPr>
        <u/>
        <sz val="11"/>
        <color theme="1"/>
        <rFont val="Calibri"/>
        <family val="2"/>
        <scheme val="minor"/>
      </rPr>
      <t xml:space="preserve"> SUPERESTRUCTURA</t>
    </r>
    <r>
      <rPr>
        <sz val="11"/>
        <color theme="1"/>
        <rFont val="Calibri"/>
        <family val="2"/>
        <scheme val="minor"/>
      </rPr>
      <t xml:space="preserve"> se han realizado las siguientes actividades:  Lanzamiento de cuatro Vigas de L=25m entre el ESTRIBO 2 y la PILA 3, una véz colocados los neoprenos. Se instala el acero de refuerzo de losa se encofra y se funde con una dismesiones L:22.64m A:7,65m. En el tramo entre la PILA 2 y la Pila 3, se realiza el lanzado de las Vigas 9, 10, 11 y 12 de L=35m una véz instalados los neoprenos. Se instalan las pre-losas prefabricadas el acero de refuerzo de la losa y se funde.  En el tramo PILA 1 PILA 2 se instalan los neoprenos y las vigas 5, 6, 7 y 8 de L=35m. En eltramo ESTRIBO 1 - PILA1 se instalan los neoprenos y las Vigas 1, 2, 3 y 4 de L=30m. Se termina de fundir la losa en concreto reforzado  entre el Estribo 1 y  el Estribo 2. Se construyeron los diafragmas. Se termina la construcción de Voladizos por ambos costados. Se termina la construcción de los New Jersey por ambos costados. Se funde losa de aproximación Estribo 2.</t>
    </r>
  </si>
  <si>
    <r>
      <t>PUENTE PK0+160:</t>
    </r>
    <r>
      <rPr>
        <sz val="11"/>
        <rFont val="Calibri"/>
        <family val="2"/>
        <scheme val="minor"/>
      </rPr>
      <t xml:space="preserve"> En este Puente se iniciaron actividades el 22 de enero de 2018, con la construcción de caminos de acceso al sitio de las obras y el replanteo topográfico de ubicación de los caissons con coordenadas y cotas. ESTRIBO 1  Caisson 1 h=14,5m  Caisson 2 h=14,0m;  PILA 1  Caisson 3  h= 12,30; Caisson 4  h= 12,50m; Caisson 5  h= 11,82m;  Caisson 6  h= 11,60m; PILA 2  Caisson 7  h= 10,55m, Caisson 8  h= 9,90m, Caisson 9  h= 11,80m, Caisson 10  h= 9,90m; PILA 3  Caisson 11  h= 12,60m, Caisson 12  h= 11,70m, Caisson 13  h= 14,00m, Caisson 14  h= 13,90m. PILA 4: Caisson 15 h=15,3m, Caisson 16 h=16,1m, Caisson 17 h=16,4m, Caisson 18 h=16,03m. ESTRIBO 2 Caisson 19 h=18,6m Caisson 20 h=15,3m. INFRAESTRUCTURA: Construcción de Caissons, Dados, Columnas en H y Vigas Cabezales en PILA1, PILA 2 y PILA 3. ESTRIBO 2, fundida de Caissons y solado, instalación acero de refuerzo para viga.  El avance en la excavación y construcción de anillos es del 98,6%.  PILA 4, se  instala  acero de refuerzo de los núcleos de los Caissons 15, 16,  17 y 18 y se funden. Se realiza el realce de los Caisson hasta el nivel del dado. Se adecua área para fundir el Dado, se instala plataforma, se  instala acero de refuerzo del Dado, se funde y se instala acero de refuerzo y encofrado  de columna en H y se funde. Se instalan andamios de carga y plataforma acero de refuerzo y se Viga Cabezal y se funde con topes sísmicos y pedestales. ESTRIBO 1: Se funde núcleo de los Caisson 1 y 2. Se instala acero de refuerzo para Viga Cabezal y se funde. Se instala acero de refuerzo de topes sísmicos, pedestales, cuerpo del Estribo, aletas integradas y se funde.</t>
    </r>
  </si>
  <si>
    <r>
      <rPr>
        <b/>
        <sz val="11"/>
        <color theme="1"/>
        <rFont val="Calibri"/>
        <family val="2"/>
        <scheme val="minor"/>
      </rPr>
      <t>PUENTE PK2+100 UF1:</t>
    </r>
    <r>
      <rPr>
        <sz val="11"/>
        <color theme="1"/>
        <rFont val="Calibri"/>
        <family val="2"/>
        <scheme val="minor"/>
      </rPr>
      <t xml:space="preserve"> El concesionario inicia actividades el día 14 de febrero de 2018, con la construcción de caminos de acceso al sitio de la obra y la marcación topográfica de los caisson. En cuanto a la excavación y construcción de los Anillos de los caisson se lleva el siguiente avance:ESTRIBO 1:caisson 1 h=13.20 m;  caisson 2 h=13.09m. PILA 1:  caisson 3 h=17.90m; caisson 4 h=17,35m;  PILA 2: caisson 5=18,45m; caisson  6 h=16,5m,  ESTRIBO 2 Caissson 7 h=12.28m;  caissson 8 h=11.44m.  El avance en la excavación y fundida de anillos es del 110,9%. 
</t>
    </r>
    <r>
      <rPr>
        <u/>
        <sz val="11"/>
        <color theme="1"/>
        <rFont val="Calibri"/>
        <family val="2"/>
        <scheme val="minor"/>
      </rPr>
      <t xml:space="preserve">INFRAESTRUCTURA TERMINADA
</t>
    </r>
    <r>
      <rPr>
        <sz val="11"/>
        <color theme="1"/>
        <rFont val="Calibri"/>
        <family val="2"/>
        <scheme val="minor"/>
      </rPr>
      <t xml:space="preserve">ESTRIBO 1: Se funden los núcleos de los Caisson 1 y 2, la Viga Cabezal, cuerpo del Estribo, topes sísmicos, pedestales y aletas integradas.
PILA 1: Se funden los núcleos de los Caisson 3 y 4, las columnas, Viga Cabezal, topes sísmicos y pedestales. Se instala el lanza vigas y las Vigas 1,2,3 y 4 del vano 1.
PILA 2: Se funde el núcleo del Caisson 5 y  6 y las Columnas. Se instala plataforma para construir Viga Cavezal, se instala acero de refuerzo y se funde con topes sísmicos y pedestales.
ESTRIBO 2: Se funden los núcleos de los Caisson 7 y 8,  las columnas, se instala acero de refuerzo de la Viga Cabezal y se funde incluyendo topes sísmicos y pedestales. Se instala acero de refuerzo del último tramo del estribo y se funde. Se funde losa aproximación Estribo 2.
</t>
    </r>
    <r>
      <rPr>
        <u/>
        <sz val="11"/>
        <color theme="1"/>
        <rFont val="Calibri"/>
        <family val="2"/>
        <scheme val="minor"/>
      </rPr>
      <t xml:space="preserve">SUPERESTRUCTURA
</t>
    </r>
    <r>
      <rPr>
        <sz val="11"/>
        <color theme="1"/>
        <rFont val="Calibri"/>
        <family val="2"/>
        <scheme val="minor"/>
      </rPr>
      <t>VANO ESTRIBO 1 - PILA 1: Instalación de vigas 1, 2, 3 y 4 con neoprenos en los apoyos. Instalación de prelosas, instalación de acero de refuerzo de la losa y fundida de la losa y diafragma. Se instala acero de refuerzo para los voladizos ambos costados y se funden. Se instala acero de refuerzo de New Jersey.
VANO PILA 1 -PILA 2: Instalación de vigas 5, 6, 7 y 8 con neoprenos en los apoyos e instalación de prelosas y acero de refuerzo de la losa y diafragmas y se funde. Se instala acero de refuerzo para los New Jersey.
VANO PILA 2 - ESTRIBO 2: Instalación de vigas 9, 10, 11 y 12 con neoprenos en los apoyos e instalación de prelosas y fundida de diafragma. Se instala acero de refuerzo de la losa y se funde. Instalación de plataforma y acero de refuerzo para voladizos C.D y C.I y se funden. Se instala acero de refuerzo y encofrado y se funden tramos de New jersey por ambos costados. Se termina de construir los New Jersey por ambos costados.</t>
    </r>
  </si>
  <si>
    <r>
      <rPr>
        <b/>
        <sz val="11"/>
        <color theme="1"/>
        <rFont val="Calibri"/>
        <family val="2"/>
        <scheme val="minor"/>
      </rPr>
      <t>PUENTE PK2+500 UF1:</t>
    </r>
    <r>
      <rPr>
        <sz val="11"/>
        <color theme="1"/>
        <rFont val="Calibri"/>
        <family val="2"/>
        <scheme val="minor"/>
      </rPr>
      <t xml:space="preserve"> El concesionario inicia actividades el día 27 de mayo de 2019, con la construcción de caminos de acceso al sitio de la obra y la marcación topográfica de los caisson. En cuanto a la excavación de se está realizando con la Pilotiadora y se lleva el siguiente avance:ESTRIBO 1: Caisson 1,  h=11,50m;   Caisson 2, h= 11.20m. PILA 1:  Caisson 3 h=19,5m    Caisson 4 h=16m. ESTRIBO 2: Caisson 5 h=15m  Caisson 6 h=13,34 El avance en la excavación es del 74,6%. 
</t>
    </r>
    <r>
      <rPr>
        <u/>
        <sz val="11"/>
        <color theme="1"/>
        <rFont val="Calibri"/>
        <family val="2"/>
        <scheme val="minor"/>
      </rPr>
      <t>INFRAESTRUCTURA</t>
    </r>
    <r>
      <rPr>
        <sz val="11"/>
        <color theme="1"/>
        <rFont val="Calibri"/>
        <family val="2"/>
        <scheme val="minor"/>
      </rPr>
      <t xml:space="preserve">
ESTRIBO 1: Se funden los núcleos de los Caisson 1 y 2. Se instala acero de refuerzo y se funde la Viga Cabezal, topes sísmicos y pedestales. Instalación acero de refuerzo y encofrado cuerpo del Estribo , aletas y se funde. Se funde losa de aproximación Estribos 1 y 2.
PILA 1: Se funde núcleos de Caissons 3  y 4 y  columnas hasta el nivel de Viga Cabezal. Se instala acero de refuerzo de la Viga Cabezal y se funde con topes sísmicos y pedestales.
ESTRIBO 2. Se funde el núcleo del Caisson 5 y 6. Se instala acero de refuerzo de Viga Cabezal, topes sísmicos y pedestales y se funde. Se funde losa de aproximación Estribo 2.
</t>
    </r>
    <r>
      <rPr>
        <u/>
        <sz val="11"/>
        <color theme="1"/>
        <rFont val="Calibri"/>
        <family val="2"/>
        <scheme val="minor"/>
      </rPr>
      <t xml:space="preserve">SUPERESTRUCTURA
</t>
    </r>
    <r>
      <rPr>
        <sz val="11"/>
        <color theme="1"/>
        <rFont val="Calibri"/>
        <family val="2"/>
        <scheme val="minor"/>
      </rPr>
      <t>VANO ESTRIBO 1 - PILA 1: Instalación de Vigas 1, 2, 3 y 4 con neoprenos en los apoyos e instalación de prelosas y fundida de diafragma. Instalación acero de refuerzo para la losa y se funde. Instalación de acero de rfuerzo y plataforma para voladizos y se funden 
VANO PILA1 - ESTRIBO 2: Instalación de Vigas 5, 6, 7 Y 8, con neoprenos en los apoyos e instalación de pre-losas y acero de refuerzo de la losa.
Se funde losa de aproximación Estribo 2. Instalación de acero de refuerzo, encofrado y fundida tramos de New Jersey por ambos costados. Se termina la construcción de los New Jersey</t>
    </r>
    <r>
      <rPr>
        <u/>
        <sz val="9"/>
        <color theme="1"/>
        <rFont val="Calibri"/>
        <family val="2"/>
        <scheme val="minor"/>
      </rPr>
      <t/>
    </r>
  </si>
  <si>
    <r>
      <rPr>
        <b/>
        <sz val="11"/>
        <color theme="1"/>
        <rFont val="Calibri"/>
        <family val="2"/>
        <scheme val="minor"/>
      </rPr>
      <t>PUENTE PK3+320 UF1:</t>
    </r>
    <r>
      <rPr>
        <sz val="11"/>
        <color theme="1"/>
        <rFont val="Calibri"/>
        <family val="2"/>
        <scheme val="minor"/>
      </rPr>
      <t xml:space="preserve"> El concesionario inicia actividades el día 18 de diciembre de 2017.
</t>
    </r>
    <r>
      <rPr>
        <u/>
        <sz val="11"/>
        <color theme="1"/>
        <rFont val="Calibri"/>
        <family val="2"/>
        <scheme val="minor"/>
      </rPr>
      <t>INFRAESTRUCTURA TERMINADA</t>
    </r>
    <r>
      <rPr>
        <sz val="11"/>
        <color theme="1"/>
        <rFont val="Calibri"/>
        <family val="2"/>
        <scheme val="minor"/>
      </rPr>
      <t xml:space="preserve">
ESTRIBO 1: Caisson 1 , 2 y  3 fundidos. Estribo Terminado, con viga cabezal topes sísmicos, pedestales, mortero de nivelación y aletas integradas.
ESTRIBO 2: Caisson 4 , 5 y  6 fundidos. Estribo Terminado, , con viga cabezal topes sísmicos, pedestales, mortero de nivelación y aletas integradas.
</t>
    </r>
    <r>
      <rPr>
        <u/>
        <sz val="11"/>
        <color theme="1"/>
        <rFont val="Calibri"/>
        <family val="2"/>
        <scheme val="minor"/>
      </rPr>
      <t xml:space="preserve">SUPERESTRUCTURA
</t>
    </r>
    <r>
      <rPr>
        <sz val="11"/>
        <color theme="1"/>
        <rFont val="Calibri"/>
        <family val="2"/>
        <scheme val="minor"/>
      </rPr>
      <t>Instalación de seis (6) vigas preesforzadas con apoyos de neopreno en los extremos. Se instalan las prelosas, acero de refuerzo de la losa y se funde. Instalación acero de refuerzo , encofrado y se funden  New Jersey por ambos costados. Instalación acero de refuerzo y encofrado bordillo paso peatonal y se funde por ambos costados. Se instala acero de refuerzo del anden y se funde por ambos costados. Instalación y pintura  de baranda peatonal por ambos costados. Instalación acero de refuerzo losa de aproximación Estribo 1 y se funde.</t>
    </r>
    <r>
      <rPr>
        <u/>
        <sz val="9"/>
        <color theme="1"/>
        <rFont val="Calibri"/>
        <family val="2"/>
        <scheme val="minor"/>
      </rPr>
      <t/>
    </r>
  </si>
  <si>
    <r>
      <rPr>
        <b/>
        <sz val="11"/>
        <color theme="1"/>
        <rFont val="Calibri"/>
        <family val="2"/>
        <scheme val="minor"/>
      </rPr>
      <t>PUENTE PK5+240 UF1:</t>
    </r>
    <r>
      <rPr>
        <sz val="11"/>
        <color theme="1"/>
        <rFont val="Calibri"/>
        <family val="2"/>
        <scheme val="minor"/>
      </rPr>
      <t xml:space="preserve"> El concesionario inicia actividades el día 16 de enero de 2019 con la construcción de caminos de acceso al sitio de las obras y la demarcación topográfica de caissons con coordenadas y cotas:
CONTROL DE EXCAVACIÓN
PILA 1. Caisson 3 h=12,5m, Caisson 4 h=13,8m, Caisson 5 h=8m, Caisson 6 h=15m
PILA 2. caisson 7 h=19,92m, caisson 8 h=16,80m,  caisson 9 h=23,12m, caisson 10 h=20m
ESTRIBO 1. Caisson 1 h=10m   Caisson2 h=10m. 
ESTRIBO 2. Caisson 11 h=15m Caisson 12 h=15m. 
</t>
    </r>
    <r>
      <rPr>
        <sz val="11"/>
        <rFont val="Calibri"/>
        <family val="2"/>
        <scheme val="minor"/>
      </rPr>
      <t xml:space="preserve">El avance en excavación y construcción de anillos es del 82,7%  
</t>
    </r>
    <r>
      <rPr>
        <u/>
        <sz val="11"/>
        <rFont val="Calibri"/>
        <family val="2"/>
        <scheme val="minor"/>
      </rPr>
      <t xml:space="preserve">INFRAESTRUCTURA
</t>
    </r>
    <r>
      <rPr>
        <sz val="11"/>
        <rFont val="Calibri"/>
        <family val="2"/>
        <scheme val="minor"/>
      </rPr>
      <t>ESTRIBO 1: Se funden los núcleos de los Caissons 1 y 2. Instalación acero de refuerzo y encofrado de la Viga Cabezal y se funde. se instala acero de refuerzo del cuerpo del Estribo.
PILA 2: Se funden caisson 7, 8, 9 y 10. Se adecua área para construcción del Dado, se instala plataforma y acero de refuerzo del dado y se funde. Se funden Columnas A y B hasta el nivel de Dovelas. Instalación de plataforma para construcción de Dovela sobre Pila y Dovelas N°1. Se instala acero de refuerzo y encofrado para Dovelas sobre Pila y Dovelas 1 y se funden.  Instalación de carros de avance para Dovelas N°2.
ESTRIBO 2: Se funden los núcleos de los Caissos 11 y 12. Se instala acero de refuerzo Viga Cabezal y se funde.</t>
    </r>
  </si>
  <si>
    <r>
      <rPr>
        <b/>
        <sz val="11"/>
        <color theme="1"/>
        <rFont val="Calibri"/>
        <family val="2"/>
        <scheme val="minor"/>
      </rPr>
      <t>PUENTE PK6+240 UF1:</t>
    </r>
    <r>
      <rPr>
        <sz val="11"/>
        <color theme="1"/>
        <rFont val="Calibri"/>
        <family val="2"/>
        <scheme val="minor"/>
      </rPr>
      <t xml:space="preserve"> El concesionario inicia actividades el día 10 de abril de 2019, con la construcción de caminos de acceso al sitio de la obra y la marcación topográfica de los caisson. En cuanto a la excavación de los Caissons se lleva el siguiente avance:
ESTRIBO 1: Caisson 1,  h=17,22m;   Caisson 2, h=14,5m
PILA 1: Caisson 3 h=12m; Caisson 4 h=6m; Caisson 5 h=6m; Caisson 6 h=12,7m
PILA 2: Caisson 7 h=15m, Caisson 8 h=15,7m, Caisson 9 h=15m, Caisson 10 h=15,4m
ESTRIBO 2:  Caisson 11 h=17,0m.  Caisson 12 h=14,4m
El avance en la excavación es del 57,3%. 
</t>
    </r>
    <r>
      <rPr>
        <u/>
        <sz val="11"/>
        <color theme="1"/>
        <rFont val="Calibri"/>
        <family val="2"/>
        <scheme val="minor"/>
      </rPr>
      <t xml:space="preserve">INFRAESTRUCTURA
</t>
    </r>
    <r>
      <rPr>
        <sz val="11"/>
        <color theme="1"/>
        <rFont val="Calibri"/>
        <family val="2"/>
        <scheme val="minor"/>
      </rPr>
      <t>ESTRIBO 1: Se funden núcleos de Caisson 1 y 2. Adecuación de área para construcción de Estribo.
PILA 2: Se funden Caisson 7,  8, 9  y 10. Adecuaciones para construcción de Dado. Instalación acero de refuerzo para Dado.
ESTRIBO 2: Se funden los núcleos de los Caisson 11 y 12. Instalación acero de refuerzo para Viga Cabezal y se funde. Se instala acero de refuerzo para pedestales y topes sísmicos.</t>
    </r>
    <r>
      <rPr>
        <u/>
        <sz val="9"/>
        <color theme="1"/>
        <rFont val="Calibri"/>
        <family val="2"/>
        <scheme val="minor"/>
      </rPr>
      <t/>
    </r>
  </si>
  <si>
    <r>
      <rPr>
        <b/>
        <sz val="11"/>
        <color theme="1"/>
        <rFont val="Calibri"/>
        <family val="2"/>
        <scheme val="minor"/>
      </rPr>
      <t>PUENTE PK8+705 UF1:</t>
    </r>
    <r>
      <rPr>
        <sz val="11"/>
        <color theme="1"/>
        <rFont val="Calibri"/>
        <family val="2"/>
        <scheme val="minor"/>
      </rPr>
      <t xml:space="preserve"> El concesionario inicia con la construcción de caminos de acceso al sitio de las obras y replanteo topográfico de ubicación de caisson a partir del 10 de mayo de 2019.
</t>
    </r>
    <r>
      <rPr>
        <u/>
        <sz val="11"/>
        <color theme="1"/>
        <rFont val="Calibri"/>
        <family val="2"/>
        <scheme val="minor"/>
      </rPr>
      <t>CONTROL DE EXCAVACIÓN</t>
    </r>
    <r>
      <rPr>
        <sz val="11"/>
        <color theme="1"/>
        <rFont val="Calibri"/>
        <family val="2"/>
        <scheme val="minor"/>
      </rPr>
      <t xml:space="preserve">
ESTRIBO 1.  caisson 1 h=14m,  caisson 2 h=12,2m; caisson 3 h=16m
PILA 1. caisson 4 h=16m; caisson 5 h=15,44m; caisson 6 h=15m
ESTRIBO 2: Caisson 7 h=12m, Caisson 8 h=12m, Caisson 9 h=3m
El avance en excavación y construcción de anillos es del 104,2%
</t>
    </r>
    <r>
      <rPr>
        <u/>
        <sz val="11"/>
        <color theme="1"/>
        <rFont val="Calibri"/>
        <family val="2"/>
        <scheme val="minor"/>
      </rPr>
      <t xml:space="preserve">INFRAESTRUCTURA
</t>
    </r>
    <r>
      <rPr>
        <sz val="11"/>
        <color theme="1"/>
        <rFont val="Calibri"/>
        <family val="2"/>
        <scheme val="minor"/>
      </rPr>
      <t>ESTRIBO 1: Se funden los núcleos de los Caissons 1, 2 y 3. Adecuación área para construir Estribo.
PILA 1: Se funden los núcleos de los Caissons 4, 5 y 6. Se funden de Columnas hasta el nivel de Viga Cabezal. Instalación andamios de carga y plataforma para Viga Cabezal. Se instala acero de refuerzo y encofrado y se funde con los topes sísmicos y los pedestales.
ESTRIBO 2: Caissons 7, 8 y 9 fundidos. Se instala solado y acero de refuerzo de la Viga Cabezal y  se funde con los topes sísmicos y los pedestales. Se instala acero de refuerzo y encofrado del cuerpo del Estribo. Se funde el cuerpo del Estribo de la calzada izquierda.</t>
    </r>
    <r>
      <rPr>
        <u/>
        <sz val="9"/>
        <color theme="1"/>
        <rFont val="Calibri"/>
        <family val="2"/>
        <scheme val="minor"/>
      </rPr>
      <t/>
    </r>
  </si>
  <si>
    <r>
      <rPr>
        <b/>
        <sz val="11"/>
        <color theme="1"/>
        <rFont val="Calibri"/>
        <family val="2"/>
        <scheme val="minor"/>
      </rPr>
      <t>PUENTE PK8+800 UF1:</t>
    </r>
    <r>
      <rPr>
        <sz val="11"/>
        <color theme="1"/>
        <rFont val="Calibri"/>
        <family val="2"/>
        <scheme val="minor"/>
      </rPr>
      <t xml:space="preserve"> El concesionario inicia con la construcción de caminos de acceso al sitio de las obras y replanteo topográfico de ubicación de caisson a partir del 13 de mayo de 2019.
</t>
    </r>
    <r>
      <rPr>
        <u/>
        <sz val="11"/>
        <color theme="1"/>
        <rFont val="Calibri"/>
        <family val="2"/>
        <scheme val="minor"/>
      </rPr>
      <t xml:space="preserve">CONTROL DE EXCAVACIÓN
</t>
    </r>
    <r>
      <rPr>
        <sz val="11"/>
        <color theme="1"/>
        <rFont val="Calibri"/>
        <family val="2"/>
        <scheme val="minor"/>
      </rPr>
      <t>ESTRIBO 1:  Caisson 1 h=12m, Caisson 2h=12m, Caisson 3 h=12m
PILA 1: Caisson 4 h=12m, Caisson 5 h= 4m, Caisson 6 h=5m
PILA 2:  caisson 7 h=8m , Caisson 8 h=10m,  caisson 9 h=14,9m,  caisson 10 h=15,3m,  caisson 11 h=15,5m,  Caisson 12 h=5m</t>
    </r>
    <r>
      <rPr>
        <u/>
        <sz val="11"/>
        <color theme="1"/>
        <rFont val="Calibri"/>
        <family val="2"/>
        <scheme val="minor"/>
      </rPr>
      <t xml:space="preserve">
</t>
    </r>
    <r>
      <rPr>
        <sz val="11"/>
        <color theme="1"/>
        <rFont val="Calibri"/>
        <family val="2"/>
        <scheme val="minor"/>
      </rPr>
      <t xml:space="preserve">PILA 3. caisson 13 h=18,5m  Caisson 14 h=18m  caisson 15 h=13m  caisson 16 h=17,7m  caisson 17 h=18,2m   caisson 18 h=17m
PILA 4.  caisson 19 h=19m,  caisson 20 h=18m; caisson 21 h=18m; caisson 22 h=17,2m; caisson 23 h=18m  caisson 24 h= y 16,2m
ESTRIBO 2. caisson 25 h=15,50m; caisson 26 h=17,4m; caisson 27 h=18,2m
El avance en excavación y construcción de anillos es del 94,8%
</t>
    </r>
    <r>
      <rPr>
        <u/>
        <sz val="11"/>
        <color theme="1"/>
        <rFont val="Calibri"/>
        <family val="2"/>
        <scheme val="minor"/>
      </rPr>
      <t xml:space="preserve">INFRAESTRUCTURA
</t>
    </r>
    <r>
      <rPr>
        <sz val="11"/>
        <color theme="1"/>
        <rFont val="Calibri"/>
        <family val="2"/>
        <scheme val="minor"/>
      </rPr>
      <t>ESTRIBO 1. Instalación acero de refuerzo y fundida de núcleos Caissons 1, 2 y 3. Se instala concreto de solado para construcción de estribo.
ESTRIBO 2. Instalación de acero de refuerzo de los núcleos Caissons 25, 26 y 27  y se funden. Se instala acero de refuerzo de Columnas y se funden a nivel de Viga Cabezal. Se instala acero de refuerzo y encofrado y se funde la Viga Cabezal con topes sísmicos y pedestales.
PILA 2: Instalación acero de refuerzo del núcleo caisson 11.
PILA 3:  Instalación acero de refuerzo del núcleos caissons 14, 17 y 18..
PILA 4: . Instalación de acero de refuerzo  núcleos Caisson 19,  20, 21, 22, 23 y 24  y se funden. Se funden las Columnas hasta el nivel de Dado. Se instala plataforma para el Dado. Se  instala acero de refuerzo y se funde Dado e instalación acero de refuerzo de Columna en H y se funde hasta el sexto tramo. Se funde de ultimo tramo de elevación de columna.</t>
    </r>
    <r>
      <rPr>
        <u/>
        <sz val="9"/>
        <color theme="1"/>
        <rFont val="Calibri"/>
        <family val="2"/>
        <scheme val="minor"/>
      </rPr>
      <t/>
    </r>
  </si>
  <si>
    <r>
      <rPr>
        <b/>
        <sz val="11"/>
        <color theme="1"/>
        <rFont val="Calibri"/>
        <family val="2"/>
        <scheme val="minor"/>
      </rPr>
      <t>PUENTE PK17+205 UF1:</t>
    </r>
    <r>
      <rPr>
        <sz val="11"/>
        <color theme="1"/>
        <rFont val="Calibri"/>
        <family val="2"/>
        <scheme val="minor"/>
      </rPr>
      <t xml:space="preserve"> El concesionario inicia con la construcción de caminos de acceso al sitio de las obras y replanteo topográfico de ubicación de caisson a partir del 25 de junio de 2019.
</t>
    </r>
    <r>
      <rPr>
        <u/>
        <sz val="11"/>
        <color theme="1"/>
        <rFont val="Calibri"/>
        <family val="2"/>
        <scheme val="minor"/>
      </rPr>
      <t xml:space="preserve">CONTROL DE EXCAVACIÓN
</t>
    </r>
    <r>
      <rPr>
        <sz val="11"/>
        <color theme="1"/>
        <rFont val="Calibri"/>
        <family val="2"/>
        <scheme val="minor"/>
      </rPr>
      <t>ESTRIBO 1: Caisson 1 h=10,5m,  Caisson 2 h=14,2m</t>
    </r>
    <r>
      <rPr>
        <u/>
        <sz val="11"/>
        <color theme="1"/>
        <rFont val="Calibri"/>
        <family val="2"/>
        <scheme val="minor"/>
      </rPr>
      <t xml:space="preserve">
</t>
    </r>
    <r>
      <rPr>
        <sz val="11"/>
        <color theme="1"/>
        <rFont val="Calibri"/>
        <family val="2"/>
        <scheme val="minor"/>
      </rPr>
      <t xml:space="preserve">PILA 1: Excavación del Caissons 3, 4 y 5 con la Pilotiadora: Caisson 3 h=11,83, Caisson 4 h=13,50; Caisson 6 h=12,8m
PILA 2:  Excavación del caissons con la Pilotiadora: Caisson 7 h=20,5m, Caisson 9 h=20,00. Caisson 8 h= 17,85m, Caisson 10 h=20m
PILA 3: Excavación de Caissons 12 y 13 con la Pilotiadora h=10,20m, Caisson 11 h=15,3m, Caisson 14 H=15m
PILA 4:  caisson 15 h=11,3m,  caisson 16 h=10,35m,  caisson 17 h=11,37m,  caisson 18 h=13m
PILA 5. caisson 19 h=12m; caisson 20 h=9m; caisson 21 h=9,72m;  caisson 22 h=11,13m
ESTRIBO 2: caisson 23 h=26,5m;  caisson 24 h=30m
</t>
    </r>
    <r>
      <rPr>
        <u/>
        <sz val="11"/>
        <color theme="1"/>
        <rFont val="Calibri"/>
        <family val="2"/>
        <scheme val="minor"/>
      </rPr>
      <t xml:space="preserve">INFRAESTRUCTURA
</t>
    </r>
    <r>
      <rPr>
        <sz val="11"/>
        <color theme="1"/>
        <rFont val="Calibri"/>
        <family val="2"/>
        <scheme val="minor"/>
      </rPr>
      <t>ESTRIBO 1: Se funde núcleo del caisson 1 y 2. Elevación de Columnas a nivel de Viga cabezal.</t>
    </r>
    <r>
      <rPr>
        <u/>
        <sz val="11"/>
        <color theme="1"/>
        <rFont val="Calibri"/>
        <family val="2"/>
        <scheme val="minor"/>
      </rPr>
      <t xml:space="preserve">
</t>
    </r>
    <r>
      <rPr>
        <sz val="11"/>
        <color theme="1"/>
        <rFont val="Calibri"/>
        <family val="2"/>
        <scheme val="minor"/>
      </rPr>
      <t>PILA 1: Se funde núcleo del caisson 3, 4,  5 y 6. Realce de Caisson a nivel de Dado. Adecuaciones para construcción de Dado. Instalación acero de refuerzo del Dado y se funde. Instalación acero de refuerzo y encofrado primer tramo de elevación de columna H.
PILA 2: Se funde núcleo de Caisson 7, 8, 9 y 10. Se instala concreto de solado.
PILA 3: Se funde núcleos de Caissons 12 y 13. Se instala concreto de solado.
PILA 4: Se funden los núcleos de los Caissons 15, 16, 17 y 18. Elevación de Caissons a nivel de Dado. Adecuación área para Dado. Instalación acero de refuerzo dado.
PILA 5: Se funde núcleos de Caissons 19, 20, 21 y 22. Instalación de plataforma para Dado. Instalación acero de refuerzo para Dado y  Columna en H y se funden. Instalación acero de refuerzo y encofrado Viga cabezal topes sísmicos y pedestales y se funde.
ESTRIBO 2: Se funde núcleo de Caisson 23 y 24. Instalación de solado para construir Viga Cabezal. Se instala acero de refuerzo para Viga Cabezal y cuerpo Estribo y se funden. Instalación acero de refuerzo y encofrado para aletas y se funden.
El avance en excavación y construcción de anillos es del 110,2%</t>
    </r>
    <r>
      <rPr>
        <u/>
        <sz val="9"/>
        <color theme="1"/>
        <rFont val="Calibri"/>
        <family val="2"/>
        <scheme val="minor"/>
      </rPr>
      <t/>
    </r>
  </si>
  <si>
    <r>
      <rPr>
        <b/>
        <sz val="11"/>
        <color theme="1"/>
        <rFont val="Calibri"/>
        <family val="2"/>
        <scheme val="minor"/>
      </rPr>
      <t>PUENTE PK18+293 U2.1:</t>
    </r>
    <r>
      <rPr>
        <sz val="11"/>
        <color theme="1"/>
        <rFont val="Calibri"/>
        <family val="2"/>
        <scheme val="minor"/>
      </rPr>
      <t xml:space="preserve"> El concesionario inicia actividades el día 10 de diciembre de 2018, con la construcción de caminos de acceso al sitio de la obra y la marcación topográfica de los caisson. En cuanto a la excavación y construcción de los Anillos de los caisson se lleva el siguiente avance: PILA 1 Caisson 3 h=14,68m, PILA 1 Caisson 4 h=13m, PILA 2 Caisson 5 h=12,6m, PILA 2 Caisson 6 h=12m. PILA 3 Caisson 7 h=9m, PILA 3 Caisson 8 h=9m, ESTRIBO 2 Caisson 9 h=11,05m,  Caisson 10 h=9m,  .  El avance en la excavación y fundida de anillos es del 85,2%.
</t>
    </r>
    <r>
      <rPr>
        <u/>
        <sz val="11"/>
        <color theme="1"/>
        <rFont val="Calibri"/>
        <family val="2"/>
        <scheme val="minor"/>
      </rPr>
      <t xml:space="preserve">NFRAESTRUCTURA
</t>
    </r>
    <r>
      <rPr>
        <sz val="11"/>
        <color theme="1"/>
        <rFont val="Calibri"/>
        <family val="2"/>
        <scheme val="minor"/>
      </rPr>
      <t>PILA 1. Se funde núcleo del caisson 3 y 4. Se funden columnas hasta el nivel de Viga Cabezal.
PILA2. Instalación de acero de refuerzo de los núcleos de los Caisson 5 y 6 y se funden. Se instala acero de refuerzo de las Columnas y se funde a nivel de Viga cabezal. Instalación acero de refuerzo y encofrado de Viga Cabezal y se funde.
PILA 3: Instalación de acero de refuerzo de los núcleos de los Caisson 5 y 8 y se funden. se instala acero de refuerzo de las Columnas y se funde a nivel de Viga cabezal. Se instala acero de refuerzo para Viga Cabezal topes sísmicos y pedestales y se funde.
ESTRIBO 2: Se funde Caisson 9 y 10. Instalación de solado para Viga Cabezal. Instalación andamios de carga, plataforma, acero de refuerzo y se funde Viga Cabezal. Instalación acero de refuerzo y encofrado cuerpo  del Estribo y se funde.</t>
    </r>
  </si>
  <si>
    <r>
      <rPr>
        <b/>
        <sz val="11"/>
        <color theme="1"/>
        <rFont val="Calibri"/>
        <family val="2"/>
        <scheme val="minor"/>
      </rPr>
      <t>PUENTE PK19+900 U2.1:</t>
    </r>
    <r>
      <rPr>
        <sz val="11"/>
        <color theme="1"/>
        <rFont val="Calibri"/>
        <family val="2"/>
        <scheme val="minor"/>
      </rPr>
      <t xml:space="preserve"> El concesionario inicia actividades el día 19 de septiembre de 2019, con la construcción de caminos de acceso al sitio de la obra y la marcación topográfica de los caisson. En cuanto a la excavación y construcción de los Anillos de los caisson se lleva el siguiente avance:PILA 2: Caisson 5 h=14,6m, Caisson 6 h=18,2m ESTRIBO 2:  Caisson 7 h=15,20m, Caisson 8 h=18,20m  .  El avance en la excavación y fundida de anillos es del 57,1%</t>
    </r>
    <r>
      <rPr>
        <sz val="11"/>
        <color rgb="FFFF0000"/>
        <rFont val="Calibri"/>
        <family val="2"/>
        <scheme val="minor"/>
      </rPr>
      <t xml:space="preserve">.
</t>
    </r>
    <r>
      <rPr>
        <u/>
        <sz val="11"/>
        <rFont val="Calibri"/>
        <family val="2"/>
        <scheme val="minor"/>
      </rPr>
      <t xml:space="preserve">INFRAESTRUCTURA
</t>
    </r>
    <r>
      <rPr>
        <sz val="11"/>
        <rFont val="Calibri"/>
        <family val="2"/>
        <scheme val="minor"/>
      </rPr>
      <t>ESTRIBO 2: Se funde el núcleo de los Caissons 7 y 8. Instalación acero de refuerzo Viga Cabezal y se funde con topes sísmicos y pedestales. Instalación acero de refuerzo y encofrado  cuerpo del Estribo y se funde.</t>
    </r>
  </si>
  <si>
    <r>
      <rPr>
        <b/>
        <sz val="11"/>
        <color theme="1"/>
        <rFont val="Calibri"/>
        <family val="2"/>
        <scheme val="minor"/>
      </rPr>
      <t xml:space="preserve">PUENTE  PK21+840  UF2.1: </t>
    </r>
    <r>
      <rPr>
        <sz val="11"/>
        <color theme="1"/>
        <rFont val="Calibri"/>
        <family val="2"/>
        <scheme val="minor"/>
      </rPr>
      <t xml:space="preserve"> El concesionario inicia actividades el día 17 de agosto  de 2018 con la demarcación topográfica de ubicación de Caisson y construcción de caminos de acceso al sitio de las obras.  Se terminó con la excavación y construcción de anillos de los Caissons con un avance de 128,8%.
</t>
    </r>
    <r>
      <rPr>
        <u/>
        <sz val="11"/>
        <color theme="1"/>
        <rFont val="Calibri"/>
        <family val="2"/>
        <scheme val="minor"/>
      </rPr>
      <t>INFRAESTRUCTURA</t>
    </r>
    <r>
      <rPr>
        <sz val="11"/>
        <color theme="1"/>
        <rFont val="Calibri"/>
        <family val="2"/>
        <scheme val="minor"/>
      </rPr>
      <t xml:space="preserve">
ESTRIBO 1. Se funde el núcleo del caisson 1 y Caisson 2. Se instala acero de refuerzo de las columnas y se funden hasta el nivel de la Viga Cabezal. Instalación acero de refuerzo de Viga Cabezal, topes sísmicos, pedestales y cuerpo del Estribo y se funde. Encofrado de aletas.
 ESTRIBO 2. Se instala el acero de refuerzo y se funde el núcleo de los caisson 9 y 10. Se funde Viga Cabezal,  cuerpo Estribo, topes sísmicos y pedestales y aleta derecha. Instalación acero de refuerzo de losa de aproximación y se funde.
 PILA 1.  Se funde el núcleo de los caisson 3 y 4, se instala acero de refuerzo de las columnas y se funden hasta el nivel de la Viga cabezal. Se instala acero de refuerzo de la Viga Cabezal y se funde con topes sísmicos, pedestales y mortero de nivelación.
PILA 2.  Se instala el acero de refuerzo y se funde el núcleo de los caisson 5 y 6. Se instala acero de refuerzo de Columnas 5 y  6 y se funden hasta el nivel de la Viga Cabezal. Se instala acero de refuerzo de la Viga Cabezal y se funde con los topes s´smicos y los pedestales.
PILA 3.  Se instala el acero de refuerzo y se funde el núcleo de los caissons 7 y 8. Se instala acero de refuerzo de Columna 7 y 8 y se funden hasta el nivel de la Viga Cabezal. Se instala el acero de refuerzo de la Viga Cabezal y se funde con los topes sísmicos y pedestales.
</t>
    </r>
    <r>
      <rPr>
        <u/>
        <sz val="11"/>
        <color theme="1"/>
        <rFont val="Calibri"/>
        <family val="2"/>
        <scheme val="minor"/>
      </rPr>
      <t>SUPERESTRUCTURA</t>
    </r>
    <r>
      <rPr>
        <sz val="11"/>
        <color theme="1"/>
        <rFont val="Calibri"/>
        <family val="2"/>
        <scheme val="minor"/>
      </rPr>
      <t xml:space="preserve">
TRAMO PILA 3 - ESTRIBO 2: Instalación de Vigas 13, 14, 15 y 16 con neoprenos en los apoyos, instalación de pre-losas, acero de refuerzo de la losa y se funde incluyendo el diafragma.
TRAMO PILA 2 - PILA3:  Instalación de Vigas 9, 10, 11 y 12 con neoprenos en los apoyos, instalación de pre-losas, acero de refuerzo de la losa. Se funde losa y diafragma.
TRAMO PILA 1 - PILA 2: Instalación de Vigas 5, 6, 7 y 8 con neoprenos en los apoyos,  prelosas tipo A y B y se funde losa.
TRAMO ESTRIBO 1 - PILA 1: Instalación de Vigas 1, 2, 3 y 4 con neoprenos en los apoyos. Se instalan prelosas Tipo A y B, se instala acero de refuerzo de la losa y se funde.
Instalación acero de refuerzo, plataforma y se funden  voladizos C.I y C.D. Instalación acero de refuerzo para New Jersey  por ambos costados y se funde.</t>
    </r>
  </si>
  <si>
    <r>
      <rPr>
        <b/>
        <sz val="11"/>
        <color theme="1"/>
        <rFont val="Calibri"/>
        <family val="2"/>
        <scheme val="minor"/>
      </rPr>
      <t xml:space="preserve">PUENTE  PK22+640  UF2.1: </t>
    </r>
    <r>
      <rPr>
        <sz val="11"/>
        <color theme="1"/>
        <rFont val="Calibri"/>
        <family val="2"/>
        <scheme val="minor"/>
      </rPr>
      <t xml:space="preserve">El concesionario inicia actividades el día 23 de julio de 2018 con la demarcación topográfica de ubicación de Caisson y construcción de caminos de acceso al sitio de las obras. Se terminó con la excavación y construcción de anillos de los Caissons con un avance de 108,9%.
</t>
    </r>
    <r>
      <rPr>
        <u/>
        <sz val="11"/>
        <color theme="1"/>
        <rFont val="Calibri"/>
        <family val="2"/>
        <scheme val="minor"/>
      </rPr>
      <t>ETAPA INFRAESTRUCTURA</t>
    </r>
    <r>
      <rPr>
        <sz val="11"/>
        <color theme="1"/>
        <rFont val="Calibri"/>
        <family val="2"/>
        <scheme val="minor"/>
      </rPr>
      <t xml:space="preserve">
ESTRIBO 1. Fundida de nucleo   de los caisson 1 y  2. Se funde la viga cabezal, cuerpo del Estribo, topes sísmicos, pedestales y aletas.
PILA 1. Fundida de nucleo  de los caisson 3 y 4, las columnas, Viga Cabezal, topes sísmicos y pedestales.
PILA 2.  Fundida de núcleo de caisson 5 y 6 , Columnas, Viga Cabezal, topes sismicos y pedestales.
PILA 3 . Se funden los núcleos de los caisson 7 y 8. Se funde las Columnas, Viga Cabezal, topes sísmicos y pedestales.
ESTRIBO 2 . Fundida de nucleo  de los caisson 9 y 10 . Se funde Viga Cabezal, cuerpo, topes sísmicos, pedestales y aletas. Se funde losa de aproximación.
</t>
    </r>
    <r>
      <rPr>
        <u/>
        <sz val="11"/>
        <color theme="1"/>
        <rFont val="Calibri"/>
        <family val="2"/>
        <scheme val="minor"/>
      </rPr>
      <t>ETAPA SUPERESTRUCTURA</t>
    </r>
    <r>
      <rPr>
        <sz val="11"/>
        <color theme="1"/>
        <rFont val="Calibri"/>
        <family val="2"/>
        <scheme val="minor"/>
      </rPr>
      <t xml:space="preserve">
Se instalan las Vigas y neoprenos 1, 2, 3 y 4 del tramo entre el Estribo 1 y la Pila 1. Se instalan prelosas,  se  instala  acero de refuerzo de la losa y se funde. En el tramo entre la Pila 1 y la Pila2, se instalan los neoprenos y las Vigas 5, 6, 7 y 8, se  instalan las pre-losas, el acero de refuerzo de la losa y se funde. Para el tramo Pila 2 - Pila 3, se instalan las Vigas 9, 10, 11 y 12, se instalan las prelosas, se instala acero de refuerzo de la losa y se funde. Para el tramo Pila 3 - Estribo 2, se instalan las Vigas 13, 14, 15 y 16,  y se funde la losa incluyendo los voladizos. Se construyen los diafragmas. Instalación de plataforma para construcción de voladizos, instalación de acero de refuerzo y  fundida por ambos costados. Instalación de acero de refuerzo y encofrado para New jersey por ambos costados. Se termina de fundir el New Jersey. Queda pendiente en vano 4 por el costado izquierdo. Se instala acero de refuerzo losa de aproximación Estribo 1 y se funde.</t>
    </r>
  </si>
  <si>
    <r>
      <rPr>
        <b/>
        <sz val="11"/>
        <color theme="1"/>
        <rFont val="Calibri"/>
        <family val="2"/>
        <scheme val="minor"/>
      </rPr>
      <t xml:space="preserve">PUENTE PK33+100 UF2.1 VIADUCTO SOBRE EL RÍO CAUCA. </t>
    </r>
    <r>
      <rPr>
        <b/>
        <u/>
        <sz val="11"/>
        <color theme="1"/>
        <rFont val="Calibri"/>
        <family val="2"/>
        <scheme val="minor"/>
      </rPr>
      <t>Costado Medellín:</t>
    </r>
    <r>
      <rPr>
        <b/>
        <sz val="11"/>
        <color theme="1"/>
        <rFont val="Calibri"/>
        <family val="2"/>
        <scheme val="minor"/>
      </rPr>
      <t xml:space="preserve"> </t>
    </r>
    <r>
      <rPr>
        <sz val="11"/>
        <color theme="1"/>
        <rFont val="Calibri"/>
        <family val="2"/>
        <scheme val="minor"/>
      </rPr>
      <t xml:space="preserve">Instalación de material rocoso de gran tamaño, para desviar el río hacia la márgen izquierda y poder trabajar en la Pila 1. Se protege el enrocado con sacos en geobags. Se termina la construcción de la plataforma y se inicia la instalación de equipo para perforación de caissons.  </t>
    </r>
    <r>
      <rPr>
        <b/>
        <u/>
        <sz val="11"/>
        <color theme="1"/>
        <rFont val="Calibri"/>
        <family val="2"/>
        <scheme val="minor"/>
      </rPr>
      <t xml:space="preserve">Costado Santafe de Antioquia: </t>
    </r>
    <r>
      <rPr>
        <sz val="11"/>
        <color theme="1"/>
        <rFont val="Calibri"/>
        <family val="2"/>
        <scheme val="minor"/>
      </rPr>
      <t xml:space="preserve"> Instalación de material rocoso de gran tamaño para desviar el río hacia la márgen derecha y poder trabajar en la Pila 2. Se formó una isla por la zona interna del material rocoso y geobags de 3m de altura. Se protegen los geobags con bolsas de flexoconcreto.  Se realizó perforación en este sitio para definir profundidad de los Caissons. Se instala solado para instalación de tubería metálica para acceso a la isla Pila 2. Se instala bateria de 11 tubos en tubería metálica de 3m de diámetro, con atraque en concreto. Se instala el equipo de la Pilotiadora en la plataforma de la Pila 1, para dar inicio a la excavación de los Pilotes. En la excavación del primer pilote colapsa a 22 m de profundidad utilizando polímeros. Se realiza excavación del Pilote 30 a 37,50m utilizando bentonita y polímero PAC; y se instala el acero de refuerzo de núcleo y se funde. Adecuaciones para instalación de acero dado.
TRAMO 1.
PILA 1: Se excava y se funde el núcleo de los Pilotes: 4,7,  8, 15, 16, 17 y  18 a h= promedio efectivo de 26,0m
PILA 2: Se excava y se funde el núcleo de los Pilotes: 19, 20, 21, 22, 23, 24, 25, 26, 27, 28, 29, 30, 31, 32, 33 y 34 a h= promedio efectivo de 30,0m. 
PILA 3: Se excava y se funde el núcleo de los Pilote: 35, 36,  37 y 38 a h= promedio efectivo de 28,0m
PILA 4. Se funde pilote 39 y 40. 
PILA 5. Se funde pilote 41 y 42.                                                                                                                                                                                                                                                                                                                                                                                                                                                                                                                                                                  ESTRIBO 2. Se funde pilote 43 y 44.
El avance de la excavación de los Pilotes en el Tramo 1 es del 56,0%.</t>
    </r>
  </si>
  <si>
    <r>
      <rPr>
        <b/>
        <sz val="11"/>
        <color theme="1"/>
        <rFont val="Calibri"/>
        <family val="2"/>
        <scheme val="minor"/>
      </rPr>
      <t>AMPLIACION PUENTE LA MUÑOZ II.  PK18+700 UF2.1:</t>
    </r>
    <r>
      <rPr>
        <sz val="11"/>
        <color theme="1"/>
        <rFont val="Calibri"/>
        <family val="2"/>
        <scheme val="minor"/>
      </rPr>
      <t xml:space="preserve">  El concesionario inicia el día 22 de octubre de 2018; con la actividad de ampliación del  Puente La Muñóz II; existente de la UF2.1 en el PK18+700.
VOLADIZO COSTADO IZQUIERDO: Se termina la ampliación del Voladizo por este costado y se instala carpeta asfálica para abrir este carril y continuar con la ampliación del voladizo por el costado derecho. Se realiza instalación de la baranda.
VOLADIZO COSTADO DERECHO: Se realiza demolición de la carpeta asfáltica existente, demolición de New Jersey y escarificación de losa existente e instalación de plataforma para ampliación voladizo. Instalación de anclajes en U  y acero de refuerzo sobre losa existente. Se funde vano 1 y 2, y losa de aproximación estribo de entrada y salida.</t>
    </r>
  </si>
  <si>
    <r>
      <rPr>
        <b/>
        <sz val="11"/>
        <color theme="1"/>
        <rFont val="Calibri"/>
        <family val="2"/>
        <scheme val="minor"/>
      </rPr>
      <t xml:space="preserve">AMPLIACION PUENTE LA GUARACÚ II.  PK19+220 UF2.1: </t>
    </r>
    <r>
      <rPr>
        <sz val="11"/>
        <color theme="1"/>
        <rFont val="Calibri"/>
        <family val="2"/>
        <scheme val="minor"/>
      </rPr>
      <t xml:space="preserve"> El concesionario inicia el día 5 de agosto de 2019; con la actividad de ampliación del  Puente La Guaracú II; existente de la UF2.1 en el PK19+220.
 VOLADIZO COSTADO DERECHO: Se implementa la señalizalización, cerrando el carril derecho de la vía. El concesionario ya ejecutó la instalación de reforzamiento estructural con tejido de fibra de carbono en las cuatro vigas de cada una de las cutro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acero de refuerzo  del voladizo y se funde incluyendo el bordillo.  Demoliciones para prolongación del voladizo lado Medellín y Santafé de Antioquia. Se instala acero de refuerzo para viga con ménsula en prolongación de voladizo lado Medellín y se funde. Se realiza la construcción de la baranda metálica, instalación de pavimento flexible y se da apertura del carril derecho.
VOLADIZO COSTADO IZQUIERDO: Instación de andamios y plataforma para ampliación Voladizo, demolición de carpeta asfáltica y New Jersey y escarificación de losa. Instalación acero de refuerzo ampliación Voladizo. Se funden módulos 1 , 2, 3 y 4. Excavación e instalación acero de refuerzo para losa prolongación voladizo y losa de aproximación y se funde.  Se instala carpeta asfaltica y baranda vehicular. Se da vía por este carril.</t>
    </r>
  </si>
  <si>
    <r>
      <rPr>
        <b/>
        <sz val="11"/>
        <color theme="1"/>
        <rFont val="Calibri"/>
        <family val="2"/>
        <scheme val="minor"/>
      </rPr>
      <t xml:space="preserve">AMPLIACION PUENTE EL SAPO.  PK20+920 UF2.1: </t>
    </r>
    <r>
      <rPr>
        <sz val="11"/>
        <color theme="1"/>
        <rFont val="Calibri"/>
        <family val="2"/>
        <scheme val="minor"/>
      </rPr>
      <t xml:space="preserve"> El concesionario inicia el día 15 de agosto de 2019; con la actividad de ampliación del  Puente El Sapo existente de la UF2.1 en el PK20+920. 
VOLADIZO COSTADO DERECHO: Se implementa la señalización, cerrando el carril derecho de la vía. El concesionario ya ejecutó la instalación de reforzamiento estructural con tejido de fibra de carbono en las cuatro vigas de cada una de las dos luces del Puente. Se continuó con la demolición de la carpeta asfáltica existente y escarificación de 5 cm de la losa existente en un ancho de 2,40 m y demolición de New Jersey por el costado derecho. Se terminan estas actividades. Se instalan anclajes de 1/2" y 3/4" y se realiza prueba de tracción estática a los anclajes. Se instala plataforma y acero de refuerzo pata fundir módulos en los Voladizos . Se funden los módulos 2 y 3 y se instala acero de refuerzo en módulos 1 y 4. Se tremina de fundir la losa de ampliación del Voladizo con el bordillo por el C.D. Excavaciones para prolongación del Voladizo lado Medellín y Santa fé de Antioquia. Empalme prolongación Voladizo lado Medellín con aleta existente. Instalación acero de refuerzo losa de aproximación lado Santafé de Antioquia y se funde. Se instala pavimento flexible y baranda metálica y se da apertura del carril.
VOLADIZO COSTADO IZQUIERDO: Se realiza demolición de carpeta asfáltica existente, demolición de New Jersey y escarificación de losa existente. Se instala acero de refuerzo para ampliación voladizo y construcción de guarda rueda y se funde vano 1 y 2. Se funde losa de aproximación estribo de salida. Instalación de baranda metálica. Se da vía por este carril.</t>
    </r>
  </si>
  <si>
    <r>
      <rPr>
        <b/>
        <sz val="11"/>
        <color theme="1"/>
        <rFont val="Calibri"/>
        <family val="2"/>
        <scheme val="minor"/>
      </rPr>
      <t>AMPLIACIÓN PUENTE LA GUAIRA. PK20+670 UF2.1.</t>
    </r>
    <r>
      <rPr>
        <sz val="11"/>
        <color theme="1"/>
        <rFont val="Calibri"/>
        <family val="2"/>
        <scheme val="minor"/>
      </rPr>
      <t xml:space="preserve"> Se realiza actividad  la instalación de fibra de carbono , inyección de juntas con sikadur 35  y protección con sikacolor en las vigas 2,3,4,6, 7, 8. 
VOLADIZO COSTADO DERECHO: Demolición y retiro de carpeta asfaltica costado derecho , demolicion de new jersey  y escarificación del tablero. Se instalan los anclajes en U y en L, el acero de refuerzo y se funde la losa de ampliación del Voladizo. Se construye viga con ménsula y losa de aproximación lado Medellín y Santafé de Antioquia. Se construye el  guarda ruedas,  se instala pavimento flexible, se instala baranda metálica y se da vía por este carril.</t>
    </r>
  </si>
  <si>
    <t>Puente PK 0+160 - UF 1. ESTRIBO 2 Instalación acero de refuerzo cuerpo del estribo.</t>
  </si>
  <si>
    <t>Puente PK 1+940 - UF 1 -Estribo 2. Se funde nucleos de caissons 7 y 8.</t>
  </si>
  <si>
    <t>Puente PK 1+940 - UF 1 -Pila 1.   Se tensionan cables dovelas.</t>
  </si>
  <si>
    <t>Puente PK 2+920 UF1 Adecuaciones para instalación de lanza vigas</t>
  </si>
  <si>
    <t>Puente PK 5+240 UF1- PILA 1.En excavación de caissons.</t>
  </si>
  <si>
    <t>Puente PK 6+040 - UF 1 ESTRIBO 1. Adecuaciones para contrucción de losa de aproximación.</t>
  </si>
  <si>
    <t>Puente PK 6+240 - UF 1  PILA 1. En excavación de caissons.</t>
  </si>
  <si>
    <t>Puente PK 6+900 - UF 1  Vista Panorámica.</t>
  </si>
  <si>
    <t>Puente PK 7+000 - UF 1.PILA 2. Finaliza excavación de caisson 10.</t>
  </si>
  <si>
    <t>Puente PK 7+000 - UF 1.Pila 1. Instalación de acero de refuerzo tramo 3 de columna H.</t>
  </si>
  <si>
    <t>Puente PK 7+750 - UF 1.PILA 4. Instalación de encofrado pedestales y topes sísmicos.</t>
  </si>
  <si>
    <t>Puente PK 7+750 - UF 1. Estribo 1- Pila 1 Instalación  de prelosas, Vano 1</t>
  </si>
  <si>
    <t>Puente PK 8+115 - UF1 . Vista Panorámica.</t>
  </si>
  <si>
    <t>Puente PK 8+705 -  ESTRIBO 2.Muro pantalla y ménsula superior calzada derecha encofrado.</t>
  </si>
  <si>
    <t>Puente PK 8+800 - UF 1- PILA 4. Se funde ultimo tramo columna H.</t>
  </si>
  <si>
    <t>Puente PK 8+800 - UF 1- ESTRIBO 1. Instalación de acero de refuerzo y encofrado cuerpo del estribo.</t>
  </si>
  <si>
    <t>Puente PK 10+440 - UF 1 - Vista panorámica, encofrado tramo 5 pila 4.</t>
  </si>
  <si>
    <t>Puente PK 11+110 - UF 1 - PILA 5. Instalación acero de refuerzo viga cabezal, pedestales y topes sismicos.</t>
  </si>
  <si>
    <t>Puente PK 17+205 - UF 1 - PILA 1.  Instalación acero y encofrado de tramo 1 de columna H.</t>
  </si>
  <si>
    <t>Puente PK 17+205 - UF 1 - ESTRIBO 1. Se funde aletas A y B</t>
  </si>
  <si>
    <t xml:space="preserve"> PK18+293 ESTRIBO2.  Acabados en el Estribo.</t>
  </si>
  <si>
    <t>PK20+380 ESTRIBO 2. Acabados finales.</t>
  </si>
  <si>
    <t>PK20+380 Vista panorámica pila 2 y estribo 2.</t>
  </si>
  <si>
    <t>PK20+680 UF2.1. Estribo 2. Finaliza excavación de caissons.</t>
  </si>
  <si>
    <t>PK20+680 Vista Panorámica estribo 1 y pila 1.</t>
  </si>
  <si>
    <t>PK21+220 UF2.1.  PILA 1 . Se funde núcleo de caisson 4.</t>
  </si>
  <si>
    <t>PK21+220 PILA  1 .  En excavación caisson 3.</t>
  </si>
  <si>
    <t>PK33+100  Lado Medellín, PILA 1 Excavación con piloteadora de Pilote 11.</t>
  </si>
  <si>
    <t>PK33+100  Lado santa fe, PILA 2 Descabece de pilotes y solado.</t>
  </si>
  <si>
    <t>PK18+700 MUÑOZ II. Encofrado de guarda ruedas, costado derecho.</t>
  </si>
  <si>
    <t>PK18+700 MUÑOZ II. Se funde prolongación de voladizo, costado derecho.</t>
  </si>
  <si>
    <t>PK20+919 EL SAPO UF2.1 Apertura de calzada izquierdo.</t>
  </si>
  <si>
    <t>Se realiza actividad de excavación para ubicación  de redes acueducto  Polietileno 90 mm de San Nicolas en el PK24+000.                                                                                                                                                                                                                                         Se realiza actividad de excavación para traslado  de redes de  acueducto, acometidas de 20 mm c/u en el PK24+100- PK24+300.</t>
  </si>
  <si>
    <r>
      <t xml:space="preserve">PK24+000 UF 2,1 </t>
    </r>
    <r>
      <rPr>
        <sz val="11"/>
        <color theme="1"/>
        <rFont val="Calibri"/>
        <family val="2"/>
        <scheme val="minor"/>
      </rPr>
      <t>Excavación para ubicación de redes polietileno de 90mm , aguas tafetanes , san nicolas, EPM.</t>
    </r>
  </si>
  <si>
    <r>
      <rPr>
        <b/>
        <sz val="11"/>
        <color theme="1"/>
        <rFont val="Calibri"/>
        <family val="2"/>
        <scheme val="minor"/>
      </rPr>
      <t xml:space="preserve">PK24+100  UF 2,1 </t>
    </r>
    <r>
      <rPr>
        <sz val="11"/>
        <color theme="1"/>
        <rFont val="Calibri"/>
        <family val="2"/>
        <scheme val="minor"/>
      </rPr>
      <t>Actividad de excavación e instalación de acometida de polipropileno de 20mm EPM.</t>
    </r>
  </si>
  <si>
    <r>
      <rPr>
        <b/>
        <sz val="11"/>
        <rFont val="Arial"/>
        <family val="2"/>
      </rPr>
      <t>En la UF 1</t>
    </r>
    <r>
      <rPr>
        <sz val="11"/>
        <rFont val="Arial"/>
        <family val="2"/>
      </rPr>
      <t xml:space="preserve">: El concesionario en este periodo ejecuto las siguientes actividades: Durante las visitas de inspección de la interventoría no se evidencia actividad en traslado de redes.
Avance a la fecha: Redes electricas:76% - Redes alumbrado público: 65% y Telecomunicaciones 75%.
</t>
    </r>
    <r>
      <rPr>
        <b/>
        <sz val="11"/>
        <rFont val="Arial"/>
        <family val="2"/>
      </rPr>
      <t>En la UF3</t>
    </r>
    <r>
      <rPr>
        <sz val="11"/>
        <rFont val="Arial"/>
        <family val="2"/>
      </rPr>
      <t>: El concesionario en este periodo ejecuto las siguientes actividades:  Durante las visitas de inspección de la interventoría no se evidencia actividad en traslado de redes.
Avance a la fecha: Redes electricas:75% - Redes alumbrado público: 60% y Telecomunicaciones 70%.
En reunión del martes 17 de noviembre de 2019, se solicito nuevamente la lista de chequeo de los sitios por intervenir de las UF1 y UF3, el concesionario informo que se encuentra ejecutando esta actividad.</t>
    </r>
  </si>
  <si>
    <r>
      <rPr>
        <b/>
        <sz val="11"/>
        <rFont val="Arial"/>
        <family val="2"/>
      </rPr>
      <t>En la UF 1</t>
    </r>
    <r>
      <rPr>
        <sz val="11"/>
        <rFont val="Arial"/>
        <family val="2"/>
      </rPr>
      <t xml:space="preserve"> : En el periodo informado,  Durante las visitas de inspección de la interventoría; Durante las visitas de inspección de la interventoría no se evidencia actividad en traslado de redes.</t>
    </r>
  </si>
  <si>
    <r>
      <t xml:space="preserve">PK0+350 UF 1 ACT 01.  </t>
    </r>
    <r>
      <rPr>
        <sz val="11"/>
        <rFont val="Calibri"/>
        <family val="2"/>
        <scheme val="minor"/>
      </rPr>
      <t>No se evidencia actividad en traslado de redes.</t>
    </r>
  </si>
  <si>
    <r>
      <t xml:space="preserve">PK0+350 UF 1 ACT 01. </t>
    </r>
    <r>
      <rPr>
        <sz val="11"/>
        <color theme="1"/>
        <rFont val="Calibri"/>
        <family val="2"/>
        <scheme val="minor"/>
      </rPr>
      <t>No se evidencia actividad en traslado de redes.</t>
    </r>
  </si>
  <si>
    <t>En este periodo el concesionario continuó con las siguientes actividades:
En Portal Medellín (PK0+804)-UF3.1A,  El día 11 de diciembre de 2019 en el PK1+838, se ejecutó cambió de sostenimiento de Tipo SC-2R a SB-2. Por otro lado se continuó se continuó con la excavación del túnel principal, por el sistema de perforación y voladura y perfilado mecánico, en terrenos con sostenimiento Tipo SB-2, sección completa,  en el PK1+960,2 L acumulada=1.156,2 m a origen,  para el sellado se instalaron 5 cm de concreto lanzado de 31,5 MPa (Adicionado con macrofibra estructural de polipropileno 5Kg/m3), la instalación de pernos de expansión para 15 Ton, en  tres bolillos (1,5 m (T) X (2,0m (L) ) de longitud 4m, con placas de reparto de 20mX20m y e= 6mm, y finalmente la instalación de 8 cm de concreto lanzado de 31,5 MPa (Adicionado con macro-fibra estructural de polipropileno - 5Kg/m3).
En  Galería peatonal No 1 (1+230): La excavación de la galería se continua suspendida,  avanza en terrenos con sostenimiento Tipo SG- III, sección completa, en el PK0+009- L acumulada=9 m a origen; éste avance esta adelantado,  teniendo en cuenta el programa de obra actualizado, el cual contempla el  inicio de excavación, el día 31 de marzo de 2021.
Se continuó la ventilación del túnel, con ventilador axial Zitron 286 KW, el  bombeo y tratamiento de aguas de infiltración y aguas industriales producto de la perforación.
En el periodo informado, se evidenció que la PTAR  continuó con el tratamiento de las aguas residuales y de perforación del túnel Portal Medellín, sin embargo el vertimiento de las aguas residuales a la quebrada LA CULEBRA, permanece suspendido por orden de CORANTIOQUIA, el vertimiento se esta realizando por el sistema de drenaje del túnel existente el cual descarga en la quebrada LA FRISOLA.
Por otro lado continúan las infiltraciones con menor caudal, sin embargo en las reuniones de seguimiento de obra anteriores, y del pasado 17 de diciembre de 2019, se le ha ratificado la solicitud de continuar con el monitoreo de caudales y el control y encausamiento adecuado (cunetas), tanto de las aguas de infiltración como de perforación del túnel.</t>
  </si>
  <si>
    <t xml:space="preserve">
En el Portal Santa Fe de Antioquia (PK5+410)-UF3.1C.  El día 26 de octubre de 2019,en el PK4+313,50 se ejecutó cambió de sostenimiento de Tipo SC-3R, a  SB-3. Por otro lado se continuó con la excavación del túnel principal, por el sistema de perforación y voladura y perfilado mecánico, en terrenos con sostenimiento Tipo SB-3, sección completa, en el PK3+984,7 L acumulada=1,425,30 m a origen,  para el sellado se instalaron 5 cm de concreto lanzado de 31,5 MPa (Adicionado con macrofibra estructural de polipropileno 5Kg/m3), la instalación de pernos de expansión para 15 Ton, en  tres bolillos (1,5 m (T) X (2,0m (L) ) de longitud 4m, con placas de reparto de 20mX20m y e= 6mm, y finalmente la instalación de 8 cm de concreto lanzado de 31,5 MPa (Adicionado con macro-fibra estructural de polipropileno - 5Kg/m3).
En el  PK4+390, se instaló concreto de 31,5  MPa en el nicho SOS N°1 en terreno tipo SA-3, y en el PK4+450 , se ejecuto la instalación de paraguas de atices para excavación de galería vehicular N°3. Portal Santa Fe; esta actividades están suspendidas.
</t>
  </si>
  <si>
    <r>
      <t xml:space="preserve"> PK1+470  - UF3.1A - </t>
    </r>
    <r>
      <rPr>
        <sz val="11"/>
        <rFont val="Calibri"/>
        <family val="2"/>
        <scheme val="minor"/>
      </rPr>
      <t>Desniveles pronunciados baches llenos de agua, cunetas inexistentes. Portal Medellín.</t>
    </r>
  </si>
  <si>
    <r>
      <t xml:space="preserve"> PK1+560  - UF3.1A - </t>
    </r>
    <r>
      <rPr>
        <sz val="11"/>
        <color theme="1"/>
        <rFont val="Calibri"/>
        <family val="2"/>
        <scheme val="minor"/>
      </rPr>
      <t>Pozo de sedimentación y bombeo en funcionamiento. Portal Medellín.</t>
    </r>
  </si>
  <si>
    <r>
      <t xml:space="preserve"> PK1+960,20 - UF3.1A -</t>
    </r>
    <r>
      <rPr>
        <sz val="11"/>
        <color theme="1"/>
        <rFont val="Calibri"/>
        <family val="2"/>
        <scheme val="minor"/>
      </rPr>
      <t xml:space="preserve"> Instalación de concreto lanzado, 4500 PSI, 31,5 Mpa. Excavación túnel principal, sección sostenimiento tipo SB-2. Portal Medellín.</t>
    </r>
  </si>
  <si>
    <r>
      <t xml:space="preserve"> PK1+960,20 - UF3.1A - </t>
    </r>
    <r>
      <rPr>
        <sz val="11"/>
        <color theme="1"/>
        <rFont val="Calibri"/>
        <family val="2"/>
        <scheme val="minor"/>
      </rPr>
      <t>Instalación de concreto lanzado, 4500 PSI, 31,5 Mpa. Excavación túnel principal, sección sostenimiento tipo SB-2. Portal Medellín.</t>
    </r>
  </si>
  <si>
    <r>
      <t xml:space="preserve"> PK5+140  - UF3.1A - </t>
    </r>
    <r>
      <rPr>
        <sz val="11"/>
        <color theme="1"/>
        <rFont val="Calibri"/>
        <family val="2"/>
        <scheme val="minor"/>
      </rPr>
      <t>Desniveles pronunciados baches llenos de agua. Portal Santa Fe.</t>
    </r>
  </si>
  <si>
    <t>PK4+160 UF3.1C Inexistencia de cuneta, rasante presenta desniveles. Portal Santa Fe.</t>
  </si>
  <si>
    <r>
      <t xml:space="preserve">PK4+740 UF 3.1C. </t>
    </r>
    <r>
      <rPr>
        <sz val="11"/>
        <color theme="1"/>
        <rFont val="Calibri"/>
        <family val="2"/>
        <scheme val="minor"/>
      </rPr>
      <t>Desniveles pronunciados baches llenos de agua, cunetas inexistentes. Portal Medellín.</t>
    </r>
  </si>
  <si>
    <r>
      <t xml:space="preserve">PK3+984,7 UF3.1C  </t>
    </r>
    <r>
      <rPr>
        <sz val="11"/>
        <color theme="1"/>
        <rFont val="Calibri"/>
        <family val="2"/>
        <scheme val="minor"/>
      </rPr>
      <t>Perforación de barrenos, para montaje carga explosiva, sección sostenimiento tipo SB-3. Portal Santa Fe.</t>
    </r>
  </si>
  <si>
    <r>
      <t xml:space="preserve">PK3+984,7 UF3.1C  </t>
    </r>
    <r>
      <rPr>
        <sz val="11"/>
        <color theme="1"/>
        <rFont val="Calibri"/>
        <family val="2"/>
        <scheme val="minor"/>
      </rPr>
      <t>Perforación de barrenos, sección sostenimiento tipo SB-3. Portal Santa Fe.</t>
    </r>
  </si>
  <si>
    <t xml:space="preserve">Se sigue acopiando material de rezaca del túnel. El talud intervenido y que da protección al estribo #1 del puente PK 0+160 - de La Frisola, esta cediendo su recubrimiento (de concreto lanzado) y hubo desprendimiento (de térreos) en la parte superior del talud, hay intervención con limpieza de lo desprendido. Sobre la plataforma se han colocado equipos, contenedores, llantas, campamento, materiales y herramienta pesada. Se inicia la colocación de formaletería para la construcción de un pavimento rígido. </t>
  </si>
  <si>
    <t>Se acondiciono nueva entrada vehicular hacia La Frisola para el uso de vehículos particulares. Hubo cortes mecánicos cercanos al nuevo puente vehicular, estribo #2. Hacia el muro del PK 0+736 o # 003, CAT320 D2L hace demolición de bajante escalonada, con martillo hidráulico.</t>
  </si>
  <si>
    <t xml:space="preserve">Trabajos detenidos por los festivos de navidad y fin de año. La hidrosiembra aplicada muestra escurrimientos y bolsas de lodo producto de lluvias en el sector. El sector requiere recuperación paisajística y un nuevo diseño de sostenimiento del talud. A la antigua entrada a La Volcana, se le extendió material de BG y ahora se le construye un pavimento rígido.  </t>
  </si>
  <si>
    <t xml:space="preserve">Trabajos detenidos por los festivos de navidad y fin de año. Se continuara con actividad de excavación, cargue y transporte de material. El rompimiento del banco rocoso se hace con martillos neumáticos de todos los calibres y con voladuras usando explosivos químicos. Piedras de gran volumen son cargadas para llevarlas a sitios de escolleras. </t>
  </si>
  <si>
    <t xml:space="preserve">Obra terminada. Se finalizaron las actividades de instalación de escamas y de SBG. El sito se interviene con la colocación de material de BG con motoniveladora CAT. Hay acopio de materiales y de equipos en este frente. </t>
  </si>
  <si>
    <t xml:space="preserve">Obra terminada. El sito se interviene con la colocación de material de BG con motoniveladora CAT. Hay acopio de materiales y equipos en este frente. Hacia el PK 2+600 se hace topografía por parte de MAR1 y se funde pavimento rígido para poder entrar a la Vda. El Trapiche (se toman cilindros y vigas 'en concreto premezclado - MAR1' para llevar a Lab.).  </t>
  </si>
  <si>
    <t>Trabajos detenidos por los festivos de navidad y fin de año. Hecho el lleno de la segunda calzada se colocan las capas de SBG y BG. Por allí circula provisionalmente el transito automotor. Se hacen cunetas longitudinales en concreto (utilizando el sistema ajedrezado). Se inicia el acopio de vigas pretensadas de los puentes vehiculares. Hacia el PK menor se ensambla la lanzavigas.</t>
  </si>
  <si>
    <t xml:space="preserve">El transito automotor esta haciendo uso del desvío sobre la nueva calzada (por debajo del nuevo puente vehicular). Se realizo la colocación de mezcla asfáltica intermedia tipo MSC-25 con el equipo de pavimentación que estaba trabajando en la UF-4.2 (hacia el PK mayor). Se seguirá construyendo una ODT, paralela a la vía con tubería Titán C-III de 1200 mm. y otra ODT con alineamiento transversal a la actual vía. Bulldozer lleva a cabo el acondicionamiento sobre el la tubería de 1200 mm. como relleno. Sobre el aproche del puente hay una excavadora cargando material. </t>
  </si>
  <si>
    <t>En este frente se continua con la fortificación del terreno, donde se apoya la actual vía. Por lo tanto se continúan las perforaciones a todo lo largo del talud; ya se tienen colocados tres (3) niveles de pernos pasivos de anclaje. Se baja mecánicamente (con CAT 320 D2) la rasante del corte para ir ubicando el terreno de fundación del muro. Se seguirá cubriendo el talud con malla electrosoldada y concreto lanzado. Cercano a este frente hay un derrumbe donde el terreno se debilita y cae fácilmente piedra y lodo cuando llueve.</t>
  </si>
  <si>
    <t>Se realizan actividades de instalación de la escamas prefabricadas con ayuda de grúa y eslinga. Hay excavación mecanizada hacia el PK mayor y cercano al muro del PK 5+860 para extender dala de cimentación. También se utiliza compactador tipo benitín. Sobre la zona se trabaja para el estribo #2 del nuevo puente vehicular de perdida de banca (La Potrera).</t>
  </si>
  <si>
    <t>Se tienen todos los caissons fundidos. Se interviene el sitio con cortes mecanizados. El trasdós del muro se impermeabilizo con pintura. Se colocan hierros para formar los módulos de los vástagos. Se continuaran haciendo perforaciones para colocar pernos de anclaje sobre el talud de la vía existente (con perforadora sobre orugas). Con ayuda de grúa se hacen izados de formaletería. Sector de Ebéjico.</t>
  </si>
  <si>
    <t xml:space="preserve">Se realizaron actividades de corte mecánico de montaña (sobre el antiguo acceso al municipio). Se tienen que hacer perforaciones verticales para el rompimiento del banco rocoso, con el uso de explosivos químicos controlados y con equipos pesados de perforación.    </t>
  </si>
  <si>
    <t xml:space="preserve">Trabajos detenidos por los festivos de navidad y fin de año. Muro sobre cimentación profunda (de 3 caisson). Y será aproche del puente del mismo PK, para el estribo # 1. Se impermeabilizo el trasdós del muro y se coloco geodren planar. En este sitio y hacia el PK menor, se inicio la construcción del cajón donde se construirá la estructura del pavimento (sector de Eutimio). Se utiliza motoconformadora y compactador de afirmados para realizar estos trabajos. </t>
  </si>
  <si>
    <t xml:space="preserve">Obra terminada. Hubo trabajos topográficos y de replanteo de la obra.  Se colocaron anclajes activos en la parte baja del actual talud y estos atravesaron el cuerpo del muro para ser allí tensionados. El concreto pre mezclado que se utilizo fue de 3000 psi., producido por MAR1. Se hicieron llenos compactos llegando a la cota de sub rasante; y se demolió la corona del muro existente. Hay acopio en el sitio, de equipos y materiales. </t>
  </si>
  <si>
    <t xml:space="preserve">Se continua con la actividad de excavación mecánica - método de traspaleo, cargue y transporte de material (de la cuarta fase de perfilación). El área comprende una gran magnitud de movimiento de tierra. En la cima y en la parte media, personal lleva a cabo la construcción de cunetas de corona. A los tramos perfilados se les cubre con malla talud MT-6000 que tiene alta resistencia a la corrosión debido a la aleación con Bezinal. El hueco de la malla es de tipo rombo con abertura del cuadro de 6'' x 3.5 '' y diámetro del alambre de 3.2 mm. Se hacen cunetas de concreto con sección en V, sobre la primera y segunda berma de cortante). Las volquetas 'cuando no llueve' ya alcanzan a tener acceso para ser cargadas por lo menos a la mitad de la altura del talud. Los trabajos son afectados por lluvias leves. </t>
  </si>
  <si>
    <t xml:space="preserve">Hay actividad de colocación de filas de escamas prefabricadas, secuencialmente se colocan las capas de cintas poliméricas. Hubo sistema de sostenimiento de talud que da apoyo a la actual vía (con pernos de anclaje + malla electrosoldada + concreto lanzado). Se utilizan 2 pajaritas CAT para hacer excavación mecánica hacia el PK menor y usando un compactador tipo benitín, hacia el PK menor. </t>
  </si>
  <si>
    <t>Se coloco malla electrosoldada para reforzar nuevamente el talud. Al acceso intervenido se le subió la rasante a fin de sostener el talud que da apoyo a la actual vía, para que no vuelva a fallar, de esta manera se accede provisionalmente a los trabajos del nuevo puente sobre el estribo # 2 o PK 8+800.</t>
  </si>
  <si>
    <t xml:space="preserve">La aplicación de hidro siembra y tendido de manto anti erosión esta siendo afectada por desprendimientos. Otra cara del talud intervenido; con la consolidación y protección (pernos pasivos + malla electrosoldada + concreto lanzado) se proyecta como buena solución. Los trabajos de trasiego y cortes, son afectados cuando llueve; pero se sigue bajando la rasante de acceso y cortes mecánicas en la parte media de la montaña. Hay trabajos topográficos. Este frente sirve para acceder al frente de obra de Mestizal #2 y para el paso de vehículos (4x4) de particulares, a sus fincas. </t>
  </si>
  <si>
    <t xml:space="preserve">Trabajos detenidos por los festivos de navidad y fin de año. Se realizo excavación mecánica de forma intermitente y con dificultades de acceso por fuertes pendientes y también debido a causa de algunas lluvias. La primera terraza perfilada ya se tiene protegida con: malla electrosoldada + penos pasivos + drenes + concreto lanzado. Este frente ha sido lentamente intervenido debido a la baja calidad de los suelos (suelos muy escurridizos). </t>
  </si>
  <si>
    <t>Sobre el corte del talud en cajón, se continua con la construcción de las cunetas de corona (con sección en V y en concreto), bajantes y drenes en PVC. Los trabajos en el box culvert son reiniciados nuevamente (existían problemas de limites prediales); se hace limpieza de la placa de contrapiso. Será un box con 11 escalones y de L= 36 m.; la topografía del sector es bastante pendiente, Sector Doña Rosa.</t>
  </si>
  <si>
    <t xml:space="preserve">Trabajos detenidos por los festivos de navidad y fin de año. El muro en TA. Se ejecuta excavación mecánica con una pajarita hacia el PK menor. Hacia la cabecera de la montaña, sobre el PK menor (o PK 11+000) se reinicia excavación mecánica. </t>
  </si>
  <si>
    <t xml:space="preserve">Se hizo sondeo a profundidad. Se continúan trabajos de descargue de material de lleno con CAT 330D2L y CAT sobre llantas, sobre el plano de falla para aliviar peso. El material se carga a volquetas de doble viaje y se lleva a la Zodme de La Cueva.  </t>
  </si>
  <si>
    <t xml:space="preserve">Se reinician trabajos sobre el Box haciendo un jarillón con CAT 320 D2L. A este box, solo se le construyó un primer tramo de la obra, hace mas de 1 año. Hacia el PK menor, se interviene con descapotes y excavación mecanizada. Pero se continua con la construcción de (2) ODTs: # 055 o PK 12+412 y # 056 o PK 12+529 en tubería Titán de 900 mm. acampanada; se ensamblan los aceros para los cabezotes y las aletas. </t>
  </si>
  <si>
    <t>Trabajos detenidos por los festivos de navidad y fin de año. Se continua con la excavación mecánica. El material cortado se lleva a la zodme de La Cueva. Sitio ubicado frente al Campamento de MAR1. Se hicieron alargues a ODTs, utilizando tubería Tiran de 900 mm., acampanada. Se trabaja con bulldozer CAT y excavadora de orugas Doosan. Hay también un compactador para afirmados Bomag. Los trabajos avanzan hacia el PK mayor.</t>
  </si>
  <si>
    <t>Trabajos detenidos por los festivos de navidad y fin de año. Se hizo corte y relleno a lado y lado de la actual vía.  Se colocan hierros corrugados (Fy= 60000 psi), para formar el cuerpo del box tanto en el lado del encole como del descole. A los tramos concluidos se le impermeabiliza con pintura. Por el otro extremo (encole o CI) se construye un buzón en concreto. Se sigue utilizando las cintas flexibles en PVC - o waterstops (con un ancho de 6'') que sirven de junta de construcción / dilatación. Sitio ubicado cerca al vivero La Jungla.</t>
  </si>
  <si>
    <t>FRENTE INACTIVO. Se detiene excavación profunda con CAT y se dificulta por encontrar suelos lutiticos. El pozo existente de agua detenida, fue eliminado construyendo un gran filtro en el fondo de la excavación.  Pero se avanza con cortes mecanizados hacia el PK menor o PK 14+400.</t>
  </si>
  <si>
    <t>FRENTE INACTIVO - Box peatonal. Se llevo a cabo la demolición de andenes, jardines, muros, escalones y parqueadero (sector recreacional de los Tamarindos - Comfenalco). Se hace excavación mecanizada para acondicionar la entrada sobre el costado izquierdo, por lo tanto se demuelen placas de contra piso en concreto. Sobre el PK mayor se hacen cortes mecanizados (descapotes).</t>
  </si>
  <si>
    <t>Se hizo la excavación mecanizada para acondicionar la entrada y se ejecuta la excavación a profundidad.  Se continua con la construcción del box culvert  # 072 o PK 15+292; se instalan aceros de refuerzo para los muros verticales. Se utilizan cintas flexibles en PVC - o waterstops (con un ancho de 6'') que sirven de junta de construcción / dilatación. Sector de La Margarita del 8.</t>
  </si>
  <si>
    <t>Trabajos detenidos por los festivos de navidad y fin de año. Se hicieron rellenos para la segunda calzada. Se utiliza Doosan sobre orugas, bulldozer John Deere y vibro para afirmados. Sector de La Guaracú I.</t>
  </si>
  <si>
    <t>Muro terminado. Pero se sigue en arreglos de la rasante de acceso. Este muro será el aproche del estribo # 2 del nuevo puente sobre la Guaracú II o PK 20+380. Sector pesquera del Politécnico. Trabajos detenidos por los festivos de navidad y fin de año.</t>
  </si>
  <si>
    <t xml:space="preserve">Muro terminado. Se hacen actividades topográficas y se hacen llenos compactados sobre el trasdós. Hubo impermeabilización con pintura e instalación de geodren planar. En la parte central de esta obra se construyo un box culvert al que se le asignó un PK 19+437 CI (1.8 x 1.8 m.) o # 086. Trabajos detenidos por los festivos de navidad y fin de año. </t>
  </si>
  <si>
    <t>Se hizo perfilado del talud con CAT sobre orugas, sector Loma Hermosa. Se hicieron perforaciones para colocar pernos pasivos de consolidación. Se continua con la construcción del box culvert, # 166 y se cubre con llenos. Para el muro, se hacen alargues de la dala de nivelación sobre el PK mayor. Sobre el PK menor se coloca y se extiende material seleccionado tipo SBG; de esta manera se conecta la rasante del muro con el tramo donde se encontraba el antiguo embarcadero de ganado vacuno (o PK 20+500 CD).</t>
  </si>
  <si>
    <t xml:space="preserve">Muro sobre cimentación superficial (zapatas) y cimentación profunda (caisson); a causa de topografía abrupta de la zona 'talud empinado sobre el Rio Aurrá'. Hacia el PK mayor el cuerpo del muro se encuentra terminado, pero en su parte central se construyen caisson. Se utiliza concreto premezclado. Los trabajos ahora se continúan con llenos de material sobre su trasdós y con perforaciones sobre el talud de la vía existente, para la colocación de pernos pasivos. Se realizan llenos sobre el trasdós del muro y se compacta con benitín.  </t>
  </si>
  <si>
    <t xml:space="preserve">Se realizan actividades de instalación de escamas prefabricadas (con pluma de grúa), con instalación de bandas poliméricas y colocación de material de SBG. El material de lleno que se extiende con pajarita y se compacta con benitín. Se construye un muro de concreto en HA., (sobre el PK mayor) a fin de poder pasar sobre este una ODT de 900 mm. que había sido retirada provisionalmente para poder acceder con materiales y equipos a la obra. Se recomienda que el lleno sea granular (ya sea BG o SBG - 50 o 38) cumpla especificación, propiedades físicas y los procesos de colocación / compactación y sin segregación.   </t>
  </si>
  <si>
    <t xml:space="preserve">Talud en rehabilitación. Se continuara con la actividad de la construcción de drenajes perimetrales. Hubo colocación de bulones sobre la cara expuesta del talud para su estabilización. Se hicieron dados en concreto a fin de apoyar los mecanismos para la precarga de los pernos anclados (platina, collarín, arandelas y tuercas). Se siguen evidenciando mas desprendimientos de terreno (por descompresión prematura del suelo en su parte media y hacia el PK mayor). Personal trabajo en corte/perfilación, sobre una de las bermas o terraza intermedia. En su parte media se coloca malla electrosoldada cerca de los dados de concreto.  </t>
  </si>
  <si>
    <t xml:space="preserve">Se deja de trabajar por descanso colectivo del personal por los festivos de navidad, de fin y nuevo año. Curva de Tafetanes (cerca a las ventas ambulatorias de frutas). Mecánicamente con CAT y con bulldozer se excavo este frente de obra, en su segunda fase. Es un tramo siguiente al retorno # 2, Debido a que se han destapado rocas de grandes proporciones, se utiliza martillo hidráulico montado en brazo de excavadora. Iniciada la perforación (para los pernos pasivos) y el tendido de malla electrosoldada en la primera fase de perfilación se procedió a la aplicación de concreto lanzado con e= 10 cm. Hubo también construcción de drenajes perimetrales (bajantes + cunetas de corona).  </t>
  </si>
  <si>
    <t xml:space="preserve">Se deja de trabajar por descanso colectivo del personal por los festivos de navidad, de fin y nuevo año. Se realizo actividad de relleno y compactación del material seleccionado (se hace uso de Bulldozer, motoniveladora y compactador de afirmados). Se hizo excavación para continuar una ODT (900 mm. tubería Titán recta) existente y conducir la aguas pluviales al Rio Aurrá. Se arman y acopian geobags. Trabajos detenidos por descanso temporal de trabajadores. </t>
  </si>
  <si>
    <t xml:space="preserve">Se coloca material granular sobre uno de los anillos del retorno con motoniveladora CAT y se trabaja en el canal perimetral (tipo cárcamo, a nivel de la actual vía). Se realizaron traslados de redes secas. (redes eléctricas de 13000 vlts.) que tienen que ser cambiadas e incluyen un traslado de una torre. Hubo imprimación de granulares con emulsión asfáltica y se coloco la capa intermedia de mezcla asfáltica (tipo MSC-25) sobre un carril.  </t>
  </si>
  <si>
    <t xml:space="preserve">Se deja de trabajar por descanso colectivo del personal por los festivos de navidad, de fin y nuevo año. Perfilado de Talud, sector El Ahuyamal: Se realizo actividad de excavación y perfilado de talud (en 4 fases) y ahora buscando la cota de la rasante. Serán 4 fases de excavación y sostenimiento. La base del actual talud y sobre la vía actual, esta apoyada con gaviones que ya están en demolición. Se utilizan pernos pasivos de anclaje # 10, malla electrosoldada, concreto lanzado y drenes de 2'' en PVC. </t>
  </si>
  <si>
    <t>Se deja de trabajar por descanso colectivo del personal por los festivos de navidad, de fin y nuevo año. Se realizo la imprimación de las calzadas nuevas utilizando emulsión asfáltica y se extendió la primera capa de mezcla asfáltica tipo MSC-25 con dirección al Ahuyamal. El separador central se le coloco material orgánico a fin de convertirlo pronto en zona verde. Se continuara con los trabajos de construcción de las cunetas longitudinales en los costados de los taludes intervenidos. Taludes tratados con hidrosiembra muestran signos de estancamiento y por lo tanto requieren mas atención y una recuperación paisajística. Hubo traslado de redes secas.</t>
  </si>
  <si>
    <t>Se deja de trabajar por descanso colectivo del personal por los festivos de navidad, de fin y nuevo año. Terminada la colocación de granulares (SBG / BG) y sometiéndolas a un curado con emulsión asfáltica, se procedió a extender la capa intermedia de MSC-25. Se continua con actividad de construcción de cunetas y filtros. También hay trabajos topográficos. Las áreas tratadas con hidrosiembra de los taludes perfilados muestran signos de estancamiento y por lo tanto requieren mas atención y una recuperación paisajística. En la zona hay traslado de redes secas. Sector correspondiente frente a la zodme # 16 y la Planta # 2.</t>
  </si>
  <si>
    <t>Terminada la colocación de granulares (SBG / BG) y sometiéndolas a un curado con emulsión asfáltica, se procedió a extender la capa intermedia de MSC-25. Las áreas tratadas con hidrosiembra de los taludes perfilados muestran signos de estancamiento y por lo tanto requieren mas atención y una recuperación paisajística. Trabajos detenidos por los festivos de navidad y fin de año.</t>
  </si>
  <si>
    <t>Hubo colocación con motoniveladora CAT, de material de BG, se sometió a irrigación con emulsión de curado y se tendió la capa intermedia de MSC-25. Las áreas tratadas con hidrosiembra de los taludes perfilados muestran signos de estancamiento y por lo tanto requieren mas atención y una recuperación paisajística. Trabajos detenidos por los festivos de navidad y fin de año.</t>
  </si>
  <si>
    <t>Terminada la colocación de granulares (SBG / BG) y sometiéndolas a un curado con emulsión asfáltica, se procedió a extender la capa intermedia de MSC-25. Se realizo actividad de estabilización con hidrosiembra. Sobre la zona que separa la calzada actual y la nueva, se realizaron tendidos de redes húmedas. Trabajos detenidos por los festivos de navidad y fin de año.</t>
  </si>
  <si>
    <t xml:space="preserve">Se continua el corte terreo de una gran montaña, sector de La Laguna. Se ataca por ambos flancos con tres (3) excavadoras sobre orugas por el método de traspaleo. El corte una vez terminado dará lugar a emplazar ambas calzadas del proyecto vial. Hubo construcción de bajantes, de reforzamiento de la cara superior del talud con malla electrosoldada + concreto lanzado + drenes en PVC y pernos pasivos. También se intervienen los cortes, con la construcción del sistema de drenaje superficial perimetral. </t>
  </si>
  <si>
    <t>La empresa ISA., continuara con la colocación de una chapa o platina de acero (ancho 12'' y  e= 1/2'') para reforzar y no permitir el pandeo de las aletas de la cercha superior principal. Las torres están siendo reforzadas tanto en el patín como en el alma. Estas platinas se aseguraran con soldadura acordonada continua. Sobre el patín inferior de la cercha principal (inferior) también se apunta una platina continua. Se trabaja  en alturas con personal suspendido (solo se aplican pinturas). Por lo tanto ya no hay restricción del transito automotor.</t>
  </si>
  <si>
    <t xml:space="preserve">Realizados los llenos sobre el trasdós del muro e imprimados con emulsión asfáltica de curado; se coloco la capa intermedia de mezcla asfalta tipo MSC-25. En este punto también se ejecuto la construcción de una alcantarilla 'en diagonal' con tubería Titán (1200 mm.) y allí mismo (PK menor) se ahora se realiza la construcción de su bajante escalonada (adosada sobre su intrados) y con dirección 'diagonal' hacia la cañada de la Qda. La Iguaná. Hubo colocación de secciones individuales de barrea tipo New Jersey, prefabricadas. La idea es dar al servicio del transito la nueva calzada (CD), e iniciar la intervención de la calzada existente. </t>
  </si>
  <si>
    <t xml:space="preserve">Obra terminada. Realizados los llenos sobre el trasdós del muro e imprimados con emulsión asfáltica de curado; se coloco la capa intermedia de mezcla asfalta tipo MSC-25. Hubo demolición del muro New Jersey existente.  La idea es dar al servicio del transito la nueva calzada (CD), e iniciar la intervención de la calzada existente. Se seguirá construyendo el separador de calzada.  </t>
  </si>
  <si>
    <t>PR 73+000</t>
  </si>
  <si>
    <t xml:space="preserve">Trabajos terminados. </t>
  </si>
  <si>
    <t xml:space="preserve">Trabajos terminados. Demarcación Horizontal 100%. Faltan tachas sobre el eje. </t>
  </si>
  <si>
    <t>Frente inactivo por descanso colectivo del personal debido a las fiestas de navidad y fin de año. Fueron iniciados trabajos de una segunda etapa y se hizo el parcheo desde el PR 5+000 al PR 4+000 sobre la CI. Allí, hubo corte de fallos y adición de material de BG, virgen, con su respectivo parcheo, (se dejo un caja en BG)</t>
  </si>
  <si>
    <t xml:space="preserve">Se construyo un muro en HA, de L= 31 m. Se utilizo concreto pre mezclado de 35 MPa., producido por MAR1. Esta pendiente la colocación de la defensa metálica o barrera de contención. Tramo por colocar tachas reflectivas. </t>
  </si>
  <si>
    <t>Se construyo un muro en Ha.,  de L = 21 m.). Se utilizo concreto pre mezclado de 35 MPa., producido por MAR1. Tramo por colocar tachas reflectivas.</t>
  </si>
  <si>
    <t xml:space="preserve">Se colocaron postes metálicos, SOS; armarios, antenas y barandas. Se identificaron con su respectiva numeración. (SOS # 2 al SOS # 26)
Hay colocación y reconstrucción de defensas metálicas (ej. PR 29+200 CD - sector de El Cangrejo).
También hay demarcación horizontal con pintura de trafico a base de agua (B /A) - maquillaje y acabados.  </t>
  </si>
  <si>
    <t>PK 9+200. Corte de talud sector Mestizal # 1. Se lleva a cabo trabajos de replanteo topográfico, por parte de MAR1. También se realizan cortes mecánicos con CAT 330 D2L para llevar este material a la zodme de La Cueva.</t>
  </si>
  <si>
    <t>PK 2+600. Se lleva a cabo trabajos de replanteo topográfico. También se funde placa de pavimento rígido para acceder a la Vda. El Trapiche. Se toman muestras de cilindros y vigas para llevar a Lab.</t>
  </si>
  <si>
    <t xml:space="preserve">PK 10+700: Personal se dedica a hacer limpieza de la placa de contrapiso de un box con 11 escalones y con L= 36 m. Construcción de Box culvert, sector Doña Rosa. </t>
  </si>
  <si>
    <t>PK 12+764 ODT en HA o # 057. Mediante el trabajo de una CAT 320 D2L, se realiza un jarillón que acompaña longitudinalmente al box culvert.</t>
  </si>
  <si>
    <t xml:space="preserve">PK 20+800: Trabajos sobre la nueva calzada CD 'corte en cajón'. Nuestro equipo de topografía, realiza levantamientos en campo a fin de valorar excavaciones, perfiles, llenos e inventario minucioso de drenajes. Sector de Loma Hermosa. </t>
  </si>
  <si>
    <t>PK 22+300: Muro en HA sobre cimentación combinada (zapatas / caisson). Se realizan los llenos sobre el trasdós del muro. También hay perforación de orificios sobre el talud de la actual vía. Sector Meloneras.</t>
  </si>
  <si>
    <t xml:space="preserve">PK 22+950 Muro en TA, sector Meloneras. Se realiza la colocación de formaleta metálica sobre el PK mayor a fin de poder pasar la tubería de una alcantarilla de 900 mm. Sobre la parte media del muro hay colocación de escamas prefabricadas con ayuda de una grúa. </t>
  </si>
  <si>
    <t xml:space="preserve">PK 22+650 Perfilado de talud 'de considerable altura' y con unica pendiente. En la parte media y baja del talud, se realiza la aplicación de concreto lanzado (por vía húmeda) que lo proporciona la concretera Cemex. Sector partidas de Sopetrán. </t>
  </si>
  <si>
    <t xml:space="preserve">PK 0+250 Muro en HA # 001, sobre cimentación profunda (8 caissons). Personal lleva a cabo la construcción de un disipador escalonado 'en concreto reforzado' sobre el intradós de muro de contención.  </t>
  </si>
  <si>
    <t xml:space="preserve">PK 0+250 Muro en HA. A este muro se le colocaron tres (3) niveles de anclajes activos de 7 sartas de torones c/u. Una vez tensionados se cortan y se tapan para evitar su oxidación. La foto muestra la cara del intradós del muro. </t>
  </si>
  <si>
    <t xml:space="preserve">PR 29+250. Se llevo a cabo la demarcación horizontal y vertical de una zona escolar. Se utilizo pintura para trafico a base de agua, en color B /A. Pendiente de colocar las tachas del eje. </t>
  </si>
  <si>
    <t xml:space="preserve">PR 29+200 CD. Personal lleva a cabo la colocación de defensas metálicas, tipo bionda. Se hacen los aterrizajes de los extremos. También se colocan los captafaros verticales en la parte media de la onda. </t>
  </si>
  <si>
    <t xml:space="preserve">PR 43+700 Puente La Palma. Protección por socavación de una de la pilas centrales. Debido a la subida de las aguas del Rio Cauca, se ha acumulado un lleno y se ha protegido con un banco de geobags. </t>
  </si>
  <si>
    <t>Durante la presente semana se reciben los reportes de las operadoras con respecto a los incidentes y accidentes ocurridos en las unidades funcionales del proyecto, con dieciséis (16) accidentes, sin fallecidos.
- Se realiza seguimiento a los vehículos de operación túnel de occidente, en las vías concesionadas   y las bases de operación del túnel de occidente, se prestan los servicios de manera normal, se evidencian vehículos como grúa y ambulancia en el C.C.O. de Santa fé de Antioquia.
- Se evidencian actividades de la Policía de Carreteras PR17+500 UF2.1, PR47+000 UF3.
- Se realiza la revisión de los niveles de Monóxido de Carbono (CO) , así como los niveles de visibilidad del túnel de occidente y se encuentra dentro de los niveles permitidos.
- Se realiza inspección de teléfonos S.O.S. del Túnel de Occidente.</t>
  </si>
  <si>
    <t>Actividades de Operación ejecutadas en la Fase de Construcción
Semana 220</t>
  </si>
  <si>
    <t>Ruta Medellín - Santa Fé de Antioquia
Unidad Funcional No 1.
- Zona Inestable PR34+900 sin novedades.
- Desvío entre el PR36+300 al PR36+800 en el sector de la Aldea en transito normal.
- Limpieza de Cunetas PR22+200, PR27+500
- Limpieza de Cárcamo PR27+200</t>
  </si>
  <si>
    <t>Ruta Medellín - Santa Fé de Antioquia
Unidad Funcional No 2.1.
- Control de Pare y Siga PR16+450 al PR20+100 y Paso Alternado Puente Paso Real PR06+400.
- Reparación de Puente Paso Real PR06+000 (Elementos Metálicos).
- Limpieza de Cunetas PR18+700.</t>
  </si>
  <si>
    <t>Ruta Santa fé de Antioquia - Cañas gordas
Unidad Funcional No  2.2.
- Desvío de vía  en el PR60+300 para la ejecución de obras del Túnel del Toyo estado transitable. 
- Zona Inestable del PR97+500 no se presenta caída de material.
- Se Finalizan Actividades de Mantenimiento de Puente PR104+400.
- La Vía se Encuentra Transitable.</t>
  </si>
  <si>
    <t xml:space="preserve">Ruta Santa Fé de Antioquia - Bolombolo
Unidad Funcional No 4.2.
- Limpieza de Cunetas y Calzada PR44+000, PR50+400, PR68+100.
- Reparación de Defensas Metálicas PR5+100.
- Se Realiza Instalación de Defensa Metálica PR74+200.
- La Vía se Encuentra en Operación Normal </t>
  </si>
  <si>
    <t>UF1 - PR 39+700. INSPECCIÓN DE SEÑALIZACIÓN DE OBRA</t>
  </si>
  <si>
    <t>UF1 - PR  22+700.  LIMPIEZA DE CÁRCAMO.</t>
  </si>
  <si>
    <t>UF1 - PR  36+500. ESTADO DE TRAFICO DESVÍO.</t>
  </si>
  <si>
    <t>UF1 - PR 27+500. LIMPIEZA DE CALZADA.</t>
  </si>
  <si>
    <t>UF2.1 - PR 6+400. PUENTE EN OPERACIÓN NORMAL.</t>
  </si>
  <si>
    <t>UF2 .1 - PR  18+700. LIMPIEZA DE CUNETAS.</t>
  </si>
  <si>
    <t>UF2.2 - PR  114+800. VÍA NORMAL.</t>
  </si>
  <si>
    <t xml:space="preserve">UF2.1  - PR 6+300. REPARACIÓN PUENTE. </t>
  </si>
  <si>
    <t>UF2.1 - PR 8+700. CONTROL VEHICULAR.</t>
  </si>
  <si>
    <t>UF3 - PR 47+000.  POLICÍA DE TRANSITO.</t>
  </si>
  <si>
    <t>UF3 - PR 44+700. TÚNEL EN OPERACIÓN.</t>
  </si>
  <si>
    <t>UF3 - PR 44+700. C.C.O. TÚNEL.</t>
  </si>
  <si>
    <t>UF4.2 - PR 58+100. REPARACIÓN DE DEFENSAS.</t>
  </si>
  <si>
    <t>UF4.2 - PR44+000. LIMPIEZA DE CUNETAS.</t>
  </si>
  <si>
    <t>UF4.2 - PR 45+000. AMBULANCIA EN SERVICIO.</t>
  </si>
  <si>
    <t>UF4.2 - PR  45+000. INSPECCION VIAL.</t>
  </si>
  <si>
    <t>UF4.2 -PR 71+600. OPERADORA.</t>
  </si>
  <si>
    <t>UF4.2 - PR  68+100. LIMPIEZA DE ZONA DE VÍA.</t>
  </si>
  <si>
    <t>26/12/2019-31/12/2019</t>
  </si>
  <si>
    <t>Periodo: Del 26 al 31 de diciembre de 2019</t>
  </si>
  <si>
    <r>
      <rPr>
        <sz val="10"/>
        <color theme="1"/>
        <rFont val="Arial"/>
        <family val="2"/>
      </rPr>
      <t>Periodo</t>
    </r>
    <r>
      <rPr>
        <b/>
        <sz val="10"/>
        <color theme="1"/>
        <rFont val="Arial"/>
        <family val="2"/>
      </rPr>
      <t xml:space="preserve">: </t>
    </r>
    <r>
      <rPr>
        <sz val="10"/>
        <color theme="1"/>
        <rFont val="Calibri"/>
        <family val="2"/>
        <scheme val="minor"/>
      </rPr>
      <t>Del 26 al 31 de diciembre de 2019</t>
    </r>
  </si>
  <si>
    <t>Seguimiento PQRS del proyecto</t>
  </si>
  <si>
    <t>Seguimiento oficina satélite UF1 de atención al usuario</t>
  </si>
  <si>
    <t>Lugar: San Jerónimo, Seguimiento oficina satélite UF 1 de atención al usuario.</t>
  </si>
  <si>
    <t>Lugar: Santa Fe de Antioquia, Seguimiento PQRS del proyecto.</t>
  </si>
  <si>
    <t>Lugar: Santa Fe de Antioquia, seguimiento oficina fija de atención al usuario.</t>
  </si>
  <si>
    <t>Entrega volumen III Estudio de trazado y diseño geometrico unidad funcional 4 subsector 1</t>
  </si>
  <si>
    <t>D-02-01-20191206-0010871</t>
  </si>
  <si>
    <t>ESPERA RESPUESTA DEL ESPECIALISTA  DE LA INTERVENTORÍA</t>
  </si>
  <si>
    <t>Respuesta al comunicado EPS4G-1294-19 referente al diseño geometrico y diseño de pavimento UF4,2</t>
  </si>
  <si>
    <t>D-02-01-20191204-0010809</t>
  </si>
  <si>
    <t>Respuesta al comunicado EPS4G-1271-19 referente al diseño de señalizacion de la  UF4,2</t>
  </si>
  <si>
    <t>D-02-01-20191210-0010888</t>
  </si>
  <si>
    <t>Entrega de diseño de la señalizacion de la unidad funcional 4 subsector 1 bolombolo  PK5+075 - cuce bolombolo PK0+000</t>
  </si>
  <si>
    <t>D-02-01-20191219-0010986</t>
  </si>
  <si>
    <t>Respuesta al comunicado EPS4G-1306-19 referente al diseño de pavimento rigido de la nueva playa de paejes UF3</t>
  </si>
  <si>
    <t>D-02-01-20191204-0010808</t>
  </si>
  <si>
    <t>Respuesta a comunicación EPS4G-1179-19 referente al acceso la Puerta</t>
  </si>
  <si>
    <t>D-02-01-20191113-0010561</t>
  </si>
  <si>
    <t>Respuesta a comunicación EPS4G-0990-19 referente a la actualizacion de presupuesto de redes secas - diseño torre de transmision</t>
  </si>
  <si>
    <t>D-02-01-20191213-0010932</t>
  </si>
  <si>
    <t xml:space="preserve">Entrega del RFI 17 Solicitudes de informacion de especificaciones estructurales </t>
  </si>
  <si>
    <t>D-02-01-20191204-0010811</t>
  </si>
  <si>
    <t>Respuesta a comunicación EPS4G-1318-19 referente  a los soportes de uso de compresor neumatico en posteria</t>
  </si>
  <si>
    <t>D-02-01-20191213-0010931</t>
  </si>
  <si>
    <t>Alcance a comunicación referente a anomalias presentadas en los niveles de subrasante del puente PK7+750 de la UF1</t>
  </si>
  <si>
    <t>D-02-01-20191213-0010927</t>
  </si>
  <si>
    <t>Respuesta a comunicación EPS4G-1369-19 referente  a la entrega del diseño estructural de los puentes 063 y 064 K9+500 UF1</t>
  </si>
  <si>
    <t>D-02-01-20191219-0010984</t>
  </si>
  <si>
    <t>Entrega plan de manejo de trasnito PMT para estrechamiento carril K4+700</t>
  </si>
  <si>
    <t>D-02-01-20191211-0010907</t>
  </si>
  <si>
    <t>Entrega del Volumen III Estudio de Hidrologia e Hidraulica de la undad funcional 4 subsector 1</t>
  </si>
  <si>
    <t>D-02-01-20191213-0010923</t>
  </si>
  <si>
    <t>Poste SOS # 17, CD. Protegido por sus barandas y localizado dentro de una isla demarcada con sardineles en concreto prefabricado, de ubica este poste. Ya se encuentra en funcionamiento y presta atención al público.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</si>
</sst>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9">
    <numFmt numFmtId="164" formatCode="_-* #,##0.00\ _€_-;\-* #,##0.00\ _€_-;_-* &quot;-&quot;??\ _€_-;_-@_-"/>
    <numFmt numFmtId="165" formatCode="_(&quot;$&quot;\ * #,##0.00_);_(&quot;$&quot;\ * \(#,##0.00\);_(&quot;$&quot;\ * &quot;-&quot;??_);_(@_)"/>
    <numFmt numFmtId="166" formatCode="&quot;00&quot;#"/>
    <numFmt numFmtId="167" formatCode="0.0%"/>
    <numFmt numFmtId="168" formatCode="0.0"/>
    <numFmt numFmtId="169" formatCode="0.000"/>
    <numFmt numFmtId="170" formatCode="\P\R\ 0\+000"/>
    <numFmt numFmtId="171" formatCode="&quot;$&quot;#,##0.00"/>
    <numFmt numFmtId="172" formatCode="_-* #,##0.00000000\ _€_-;\-* #,##0.00000000\ _€_-;_-* &quot;-&quot;??\ _€_-;_-@_-"/>
    <numFmt numFmtId="173" formatCode="#,##0.00000000"/>
    <numFmt numFmtId="174" formatCode="_-* #,##0.0\ _€_-;\-* #,##0.0\ _€_-;_-* &quot;-&quot;??\ _€_-;_-@_-"/>
    <numFmt numFmtId="175" formatCode="&quot;UF &quot;#"/>
    <numFmt numFmtId="176" formatCode="0;[Red]0"/>
    <numFmt numFmtId="177" formatCode="[$-C0A]d\ &quot;de&quot;\ mmmm\ &quot;de&quot;\ yyyy;@"/>
    <numFmt numFmtId="178" formatCode="&quot;$&quot;#,##0.00_);[Red]\(&quot;$&quot;#,##0.00\)"/>
    <numFmt numFmtId="179" formatCode="[$-C0A]mmmm\-yy;@"/>
    <numFmt numFmtId="180" formatCode="_(* #,##0.00_);_(* \(#,##0.00\);_(* &quot;-&quot;??_);_(@_)"/>
    <numFmt numFmtId="181" formatCode="[$-409]d\-mmm\-yy;@"/>
    <numFmt numFmtId="182" formatCode="_(&quot;$&quot;* #,##0.00_);_(&quot;$&quot;* \(#,##0.00\);_(&quot;$&quot;* &quot;-&quot;??_);_(@_)"/>
  </numFmts>
  <fonts count="59" x14ac:knownFonts="1">
    <font>
      <sz val="11"/>
      <color theme="1"/>
      <name val="Calibri"/>
      <family val="2"/>
      <scheme val="minor"/>
    </font>
    <font>
      <sz val="12"/>
      <color theme="1"/>
      <name val="Arial"/>
      <family val="2"/>
    </font>
    <font>
      <sz val="11"/>
      <color theme="1"/>
      <name val="Calibri"/>
      <family val="2"/>
      <scheme val="minor"/>
    </font>
    <font>
      <b/>
      <sz val="11"/>
      <color theme="1"/>
      <name val="Calibri"/>
      <family val="2"/>
      <scheme val="minor"/>
    </font>
    <font>
      <sz val="10"/>
      <color theme="1"/>
      <name val="Calibri"/>
      <family val="2"/>
      <scheme val="minor"/>
    </font>
    <font>
      <sz val="11"/>
      <color theme="1"/>
      <name val="Arial"/>
      <family val="2"/>
    </font>
    <font>
      <b/>
      <sz val="11"/>
      <color theme="1"/>
      <name val="Arial"/>
      <family val="2"/>
    </font>
    <font>
      <sz val="11"/>
      <name val="Arial"/>
      <family val="2"/>
    </font>
    <font>
      <b/>
      <sz val="11"/>
      <name val="Arial"/>
      <family val="2"/>
    </font>
    <font>
      <sz val="11"/>
      <color rgb="FFFF0000"/>
      <name val="Arial"/>
      <family val="2"/>
    </font>
    <font>
      <sz val="10"/>
      <name val="Calibri"/>
      <family val="2"/>
      <scheme val="minor"/>
    </font>
    <font>
      <sz val="10"/>
      <name val="Arial"/>
      <family val="2"/>
    </font>
    <font>
      <b/>
      <sz val="10"/>
      <color theme="1"/>
      <name val="Arial"/>
      <family val="2"/>
    </font>
    <font>
      <b/>
      <sz val="11"/>
      <color rgb="FF000000"/>
      <name val="Arial"/>
      <family val="2"/>
    </font>
    <font>
      <b/>
      <sz val="11"/>
      <color rgb="FFFF0000"/>
      <name val="Arial"/>
      <family val="2"/>
    </font>
    <font>
      <b/>
      <sz val="11"/>
      <color indexed="10"/>
      <name val="Arial"/>
      <family val="2"/>
    </font>
    <font>
      <b/>
      <sz val="9"/>
      <color indexed="81"/>
      <name val="Tahoma"/>
      <family val="2"/>
    </font>
    <font>
      <sz val="11"/>
      <color rgb="FF000000"/>
      <name val="Calibri"/>
      <family val="2"/>
    </font>
    <font>
      <b/>
      <sz val="10"/>
      <name val="Arial"/>
      <family val="2"/>
    </font>
    <font>
      <sz val="11"/>
      <color rgb="FF000000"/>
      <name val="Arial"/>
      <family val="2"/>
    </font>
    <font>
      <sz val="10"/>
      <color theme="1"/>
      <name val="Arial"/>
      <family val="2"/>
    </font>
    <font>
      <b/>
      <sz val="10"/>
      <color theme="1"/>
      <name val="Calibri"/>
      <family val="2"/>
      <scheme val="minor"/>
    </font>
    <font>
      <b/>
      <sz val="12"/>
      <name val="Arial"/>
      <family val="2"/>
    </font>
    <font>
      <sz val="10"/>
      <color theme="0"/>
      <name val="Arial"/>
      <family val="2"/>
    </font>
    <font>
      <sz val="9"/>
      <color indexed="81"/>
      <name val="Tahoma"/>
      <family val="2"/>
    </font>
    <font>
      <sz val="12"/>
      <color theme="1"/>
      <name val="Arial"/>
      <family val="2"/>
    </font>
    <font>
      <sz val="72"/>
      <color theme="4"/>
      <name val="Calibri"/>
      <family val="2"/>
    </font>
    <font>
      <b/>
      <sz val="22"/>
      <color theme="1"/>
      <name val="Calibri"/>
      <family val="2"/>
      <scheme val="minor"/>
    </font>
    <font>
      <b/>
      <sz val="11"/>
      <name val="Calibri"/>
      <family val="2"/>
      <scheme val="minor"/>
    </font>
    <font>
      <b/>
      <vertAlign val="subscript"/>
      <sz val="16"/>
      <name val="Calibri"/>
      <family val="2"/>
      <scheme val="minor"/>
    </font>
    <font>
      <sz val="11"/>
      <name val="Calibri"/>
      <family val="2"/>
      <scheme val="minor"/>
    </font>
    <font>
      <b/>
      <sz val="10"/>
      <name val="Calibri"/>
      <family val="2"/>
      <scheme val="minor"/>
    </font>
    <font>
      <b/>
      <sz val="16"/>
      <color theme="1"/>
      <name val="Calibri"/>
      <family val="2"/>
      <scheme val="minor"/>
    </font>
    <font>
      <sz val="9"/>
      <color theme="1"/>
      <name val="Calibri"/>
      <family val="2"/>
      <scheme val="minor"/>
    </font>
    <font>
      <sz val="8"/>
      <name val="Calibri"/>
      <family val="2"/>
      <scheme val="minor"/>
    </font>
    <font>
      <u/>
      <sz val="9"/>
      <color theme="1"/>
      <name val="Calibri"/>
      <family val="2"/>
      <scheme val="minor"/>
    </font>
    <font>
      <u/>
      <sz val="11"/>
      <color theme="1"/>
      <name val="Arial"/>
      <family val="2"/>
    </font>
    <font>
      <b/>
      <u/>
      <sz val="11"/>
      <color theme="1"/>
      <name val="Arial"/>
      <family val="2"/>
    </font>
    <font>
      <b/>
      <sz val="8"/>
      <color theme="1"/>
      <name val="Calibri"/>
      <family val="2"/>
      <scheme val="minor"/>
    </font>
    <font>
      <b/>
      <sz val="20"/>
      <color theme="1"/>
      <name val="Calibri"/>
      <family val="2"/>
      <scheme val="minor"/>
    </font>
    <font>
      <b/>
      <sz val="11"/>
      <name val="Calibri"/>
      <family val="2"/>
    </font>
    <font>
      <b/>
      <vertAlign val="subscript"/>
      <sz val="16"/>
      <color theme="4"/>
      <name val="Calibri"/>
      <family val="2"/>
      <scheme val="minor"/>
    </font>
    <font>
      <sz val="26"/>
      <color theme="3" tint="0.79998168889431442"/>
      <name val="Calibri"/>
      <family val="2"/>
      <scheme val="minor"/>
    </font>
    <font>
      <sz val="11"/>
      <name val="Calibri"/>
      <family val="2"/>
    </font>
    <font>
      <sz val="20"/>
      <color theme="1"/>
      <name val="Calibri"/>
      <family val="2"/>
      <scheme val="minor"/>
    </font>
    <font>
      <b/>
      <sz val="10"/>
      <color theme="2" tint="-0.249977111117893"/>
      <name val="Calibri"/>
      <family val="2"/>
      <scheme val="minor"/>
    </font>
    <font>
      <u/>
      <sz val="11"/>
      <color theme="10"/>
      <name val="Calibri"/>
      <family val="2"/>
      <scheme val="minor"/>
    </font>
    <font>
      <b/>
      <sz val="12"/>
      <color indexed="81"/>
      <name val="Tahoma"/>
      <family val="2"/>
    </font>
    <font>
      <sz val="12"/>
      <color indexed="81"/>
      <name val="Tahoma"/>
      <family val="2"/>
    </font>
    <font>
      <b/>
      <sz val="16"/>
      <name val="Calibri"/>
      <family val="2"/>
      <scheme val="minor"/>
    </font>
    <font>
      <sz val="72"/>
      <name val="Calibri"/>
      <family val="2"/>
    </font>
    <font>
      <b/>
      <sz val="22"/>
      <name val="Calibri"/>
      <family val="2"/>
      <scheme val="minor"/>
    </font>
    <font>
      <sz val="26"/>
      <name val="Calibri"/>
      <family val="2"/>
      <scheme val="minor"/>
    </font>
    <font>
      <b/>
      <sz val="11"/>
      <color theme="3" tint="0.79998168889431442"/>
      <name val="Calibri"/>
      <family val="2"/>
      <scheme val="minor"/>
    </font>
    <font>
      <u/>
      <sz val="11"/>
      <color theme="1"/>
      <name val="Calibri"/>
      <family val="2"/>
      <scheme val="minor"/>
    </font>
    <font>
      <u/>
      <sz val="11"/>
      <name val="Calibri"/>
      <family val="2"/>
      <scheme val="minor"/>
    </font>
    <font>
      <sz val="11"/>
      <color rgb="FFFF0000"/>
      <name val="Calibri"/>
      <family val="2"/>
      <scheme val="minor"/>
    </font>
    <font>
      <b/>
      <i/>
      <sz val="11"/>
      <color theme="1"/>
      <name val="Calibri"/>
      <family val="2"/>
      <scheme val="minor"/>
    </font>
    <font>
      <b/>
      <u/>
      <sz val="11"/>
      <color theme="1"/>
      <name val="Calibri"/>
      <family val="2"/>
      <scheme val="minor"/>
    </font>
  </fonts>
  <fills count="19">
    <fill>
      <patternFill patternType="none"/>
    </fill>
    <fill>
      <patternFill patternType="gray125"/>
    </fill>
    <fill>
      <patternFill patternType="solid">
        <fgColor rgb="FFDDDDDD"/>
        <bgColor indexed="64"/>
      </patternFill>
    </fill>
    <fill>
      <patternFill patternType="solid">
        <fgColor rgb="FFD8D5C0"/>
        <bgColor indexed="64"/>
      </patternFill>
    </fill>
    <fill>
      <patternFill patternType="solid">
        <fgColor theme="6" tint="0.79998168889431442"/>
        <bgColor indexed="64"/>
      </patternFill>
    </fill>
    <fill>
      <patternFill patternType="solid">
        <fgColor rgb="FFD8D5C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E0DDCA"/>
        <bgColor indexed="64"/>
      </patternFill>
    </fill>
    <fill>
      <patternFill patternType="solid">
        <fgColor theme="7" tint="0.79998168889431442"/>
        <bgColor indexed="64"/>
      </patternFill>
    </fill>
    <fill>
      <patternFill patternType="solid">
        <fgColor rgb="FFF1F0E7"/>
        <bgColor indexed="64"/>
      </patternFill>
    </fill>
    <fill>
      <patternFill patternType="solid">
        <fgColor rgb="FFFFF8E5"/>
        <bgColor indexed="64"/>
      </patternFill>
    </fill>
    <fill>
      <patternFill patternType="solid">
        <fgColor theme="6" tint="0.39997558519241921"/>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4" tint="0.79998168889431442"/>
        <bgColor indexed="64"/>
      </patternFill>
    </fill>
    <fill>
      <patternFill patternType="solid">
        <fgColor rgb="FFFFFF00"/>
        <bgColor indexed="64"/>
      </patternFill>
    </fill>
  </fills>
  <borders count="8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thin">
        <color indexed="64"/>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right style="medium">
        <color indexed="64"/>
      </right>
      <top/>
      <bottom style="thin">
        <color indexed="64"/>
      </bottom>
      <diagonal/>
    </border>
    <border>
      <left style="thin">
        <color indexed="64"/>
      </left>
      <right/>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auto="1"/>
      </left>
      <right/>
      <top/>
      <bottom style="thin">
        <color auto="1"/>
      </bottom>
      <diagonal/>
    </border>
    <border>
      <left style="medium">
        <color auto="1"/>
      </left>
      <right/>
      <top style="thin">
        <color auto="1"/>
      </top>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medium">
        <color auto="1"/>
      </top>
      <bottom/>
      <diagonal/>
    </border>
    <border>
      <left style="thin">
        <color auto="1"/>
      </left>
      <right style="thin">
        <color auto="1"/>
      </right>
      <top/>
      <bottom style="medium">
        <color auto="1"/>
      </bottom>
      <diagonal/>
    </border>
    <border>
      <left style="medium">
        <color auto="1"/>
      </left>
      <right style="thin">
        <color auto="1"/>
      </right>
      <top/>
      <bottom style="medium">
        <color auto="1"/>
      </bottom>
      <diagonal/>
    </border>
    <border>
      <left style="medium">
        <color auto="1"/>
      </left>
      <right style="medium">
        <color auto="1"/>
      </right>
      <top/>
      <bottom style="thin">
        <color auto="1"/>
      </bottom>
      <diagonal/>
    </border>
    <border>
      <left style="thin">
        <color indexed="64"/>
      </left>
      <right style="medium">
        <color indexed="64"/>
      </right>
      <top/>
      <bottom style="thin">
        <color auto="1"/>
      </bottom>
      <diagonal/>
    </border>
    <border>
      <left style="medium">
        <color auto="1"/>
      </left>
      <right style="medium">
        <color auto="1"/>
      </right>
      <top style="thin">
        <color auto="1"/>
      </top>
      <bottom/>
      <diagonal/>
    </border>
    <border>
      <left style="medium">
        <color auto="1"/>
      </left>
      <right style="thin">
        <color auto="1"/>
      </right>
      <top/>
      <bottom style="thin">
        <color auto="1"/>
      </bottom>
      <diagonal/>
    </border>
    <border>
      <left/>
      <right style="medium">
        <color auto="1"/>
      </right>
      <top style="thin">
        <color auto="1"/>
      </top>
      <bottom style="medium">
        <color auto="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ck">
        <color indexed="64"/>
      </left>
      <right style="medium">
        <color indexed="64"/>
      </right>
      <top style="thick">
        <color indexed="64"/>
      </top>
      <bottom style="medium">
        <color indexed="64"/>
      </bottom>
      <diagonal/>
    </border>
    <border>
      <left style="medium">
        <color indexed="64"/>
      </left>
      <right style="medium">
        <color indexed="64"/>
      </right>
      <top style="thick">
        <color indexed="64"/>
      </top>
      <bottom style="medium">
        <color indexed="64"/>
      </bottom>
      <diagonal/>
    </border>
    <border>
      <left style="medium">
        <color indexed="64"/>
      </left>
      <right style="thick">
        <color indexed="64"/>
      </right>
      <top style="thick">
        <color indexed="64"/>
      </top>
      <bottom style="medium">
        <color indexed="64"/>
      </bottom>
      <diagonal/>
    </border>
    <border>
      <left style="thick">
        <color indexed="64"/>
      </left>
      <right style="medium">
        <color indexed="64"/>
      </right>
      <top style="medium">
        <color indexed="64"/>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style="thin">
        <color auto="1"/>
      </right>
      <top/>
      <bottom/>
      <diagonal/>
    </border>
    <border>
      <left style="medium">
        <color indexed="64"/>
      </left>
      <right/>
      <top style="thin">
        <color indexed="64"/>
      </top>
      <bottom style="medium">
        <color auto="1"/>
      </bottom>
      <diagonal/>
    </border>
    <border>
      <left/>
      <right style="medium">
        <color indexed="64"/>
      </right>
      <top style="thin">
        <color auto="1"/>
      </top>
      <bottom/>
      <diagonal/>
    </border>
    <border>
      <left/>
      <right/>
      <top style="thin">
        <color auto="1"/>
      </top>
      <bottom style="medium">
        <color indexed="64"/>
      </bottom>
      <diagonal/>
    </border>
    <border>
      <left style="medium">
        <color indexed="64"/>
      </left>
      <right style="thin">
        <color auto="1"/>
      </right>
      <top style="thin">
        <color auto="1"/>
      </top>
      <bottom style="thin">
        <color auto="1"/>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hair">
        <color indexed="64"/>
      </top>
      <bottom style="thin">
        <color auto="1"/>
      </bottom>
      <diagonal/>
    </border>
    <border>
      <left/>
      <right/>
      <top style="hair">
        <color indexed="64"/>
      </top>
      <bottom style="thin">
        <color auto="1"/>
      </bottom>
      <diagonal/>
    </border>
    <border>
      <left/>
      <right style="thin">
        <color indexed="64"/>
      </right>
      <top style="hair">
        <color indexed="64"/>
      </top>
      <bottom style="thin">
        <color auto="1"/>
      </bottom>
      <diagonal/>
    </border>
    <border>
      <left style="thin">
        <color indexed="64"/>
      </left>
      <right/>
      <top style="hair">
        <color indexed="64"/>
      </top>
      <bottom/>
      <diagonal/>
    </border>
    <border>
      <left/>
      <right/>
      <top style="hair">
        <color indexed="64"/>
      </top>
      <bottom/>
      <diagonal/>
    </border>
    <border>
      <left/>
      <right style="thin">
        <color indexed="64"/>
      </right>
      <top style="hair">
        <color indexed="64"/>
      </top>
      <bottom/>
      <diagonal/>
    </border>
  </borders>
  <cellStyleXfs count="15">
    <xf numFmtId="0" fontId="0" fillId="0" borderId="0"/>
    <xf numFmtId="9" fontId="2" fillId="0" borderId="0" applyFont="0" applyFill="0" applyBorder="0" applyAlignment="0" applyProtection="0"/>
    <xf numFmtId="0" fontId="11" fillId="0" borderId="0"/>
    <xf numFmtId="0" fontId="2" fillId="0" borderId="0"/>
    <xf numFmtId="164" fontId="2" fillId="0" borderId="0" applyFont="0" applyFill="0" applyBorder="0" applyAlignment="0" applyProtection="0"/>
    <xf numFmtId="165" fontId="11" fillId="0" borderId="0" applyFont="0" applyFill="0" applyBorder="0" applyAlignment="0" applyProtection="0"/>
    <xf numFmtId="0" fontId="17" fillId="0" borderId="0"/>
    <xf numFmtId="0" fontId="2" fillId="0" borderId="0"/>
    <xf numFmtId="165"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46" fillId="0" borderId="0" applyNumberFormat="0" applyFill="0" applyBorder="0" applyAlignment="0" applyProtection="0"/>
  </cellStyleXfs>
  <cellXfs count="1080">
    <xf numFmtId="0" fontId="0" fillId="0" borderId="0" xfId="0"/>
    <xf numFmtId="0" fontId="4" fillId="0" borderId="0" xfId="0" applyFont="1" applyAlignment="1">
      <alignment wrapText="1"/>
    </xf>
    <xf numFmtId="0" fontId="10" fillId="0" borderId="0" xfId="0" applyFont="1" applyAlignment="1">
      <alignment wrapText="1"/>
    </xf>
    <xf numFmtId="0" fontId="5" fillId="0" borderId="0" xfId="0" applyFont="1" applyAlignment="1">
      <alignment wrapText="1"/>
    </xf>
    <xf numFmtId="0" fontId="5" fillId="0" borderId="1" xfId="0" applyFont="1" applyBorder="1" applyAlignment="1">
      <alignment wrapText="1"/>
    </xf>
    <xf numFmtId="2" fontId="5" fillId="0" borderId="1" xfId="0" applyNumberFormat="1" applyFont="1" applyBorder="1" applyAlignment="1">
      <alignment horizontal="center" wrapText="1"/>
    </xf>
    <xf numFmtId="0" fontId="5" fillId="0" borderId="0" xfId="0" applyFont="1"/>
    <xf numFmtId="0" fontId="5" fillId="0" borderId="0" xfId="0" applyFont="1" applyAlignment="1">
      <alignment vertical="center"/>
    </xf>
    <xf numFmtId="0" fontId="12" fillId="0" borderId="1" xfId="0" applyFont="1" applyBorder="1" applyAlignment="1">
      <alignment horizontal="center" vertical="center" wrapText="1"/>
    </xf>
    <xf numFmtId="2" fontId="12" fillId="0" borderId="1" xfId="0" applyNumberFormat="1" applyFont="1" applyBorder="1" applyAlignment="1">
      <alignment horizontal="center" vertical="center" wrapText="1"/>
    </xf>
    <xf numFmtId="2" fontId="6"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xf>
    <xf numFmtId="1" fontId="5" fillId="0" borderId="1" xfId="0" applyNumberFormat="1" applyFont="1" applyBorder="1" applyAlignment="1">
      <alignment horizontal="center" vertical="center"/>
    </xf>
    <xf numFmtId="167" fontId="7" fillId="0" borderId="1" xfId="1" applyNumberFormat="1" applyFont="1" applyBorder="1" applyAlignment="1">
      <alignment horizontal="center" vertical="center"/>
    </xf>
    <xf numFmtId="10" fontId="5" fillId="0" borderId="1" xfId="1" applyNumberFormat="1" applyFont="1" applyBorder="1" applyAlignment="1">
      <alignment horizontal="center" vertical="center" wrapText="1"/>
    </xf>
    <xf numFmtId="2" fontId="5" fillId="0" borderId="1" xfId="1" applyNumberFormat="1" applyFont="1" applyBorder="1"/>
    <xf numFmtId="0" fontId="5" fillId="0" borderId="1" xfId="0" applyFont="1" applyBorder="1"/>
    <xf numFmtId="168" fontId="5" fillId="0" borderId="1" xfId="0" applyNumberFormat="1" applyFont="1" applyBorder="1"/>
    <xf numFmtId="10" fontId="5" fillId="0" borderId="1" xfId="1" applyNumberFormat="1" applyFont="1" applyBorder="1"/>
    <xf numFmtId="2" fontId="5" fillId="0" borderId="1" xfId="0" applyNumberFormat="1" applyFont="1" applyBorder="1" applyAlignment="1">
      <alignment horizontal="center"/>
    </xf>
    <xf numFmtId="1" fontId="7" fillId="0" borderId="1" xfId="1" applyNumberFormat="1" applyFont="1" applyBorder="1" applyAlignment="1">
      <alignment horizontal="center" vertical="center" wrapText="1"/>
    </xf>
    <xf numFmtId="0" fontId="7" fillId="0" borderId="0" xfId="2" applyFont="1" applyAlignment="1">
      <alignment horizontal="center" vertical="center"/>
    </xf>
    <xf numFmtId="2" fontId="7" fillId="0" borderId="1" xfId="1" applyNumberFormat="1" applyFont="1" applyBorder="1" applyAlignment="1">
      <alignment horizontal="center" vertical="center" wrapText="1"/>
    </xf>
    <xf numFmtId="169" fontId="7" fillId="0" borderId="1" xfId="1"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0" fillId="0" borderId="0" xfId="0" applyFont="1"/>
    <xf numFmtId="14" fontId="5" fillId="0" borderId="0" xfId="0" applyNumberFormat="1" applyFont="1" applyAlignment="1">
      <alignment wrapText="1"/>
    </xf>
    <xf numFmtId="10" fontId="15" fillId="0" borderId="1" xfId="1" applyNumberFormat="1" applyFont="1" applyBorder="1" applyAlignment="1">
      <alignment horizontal="center" vertical="center" wrapText="1"/>
    </xf>
    <xf numFmtId="2" fontId="4" fillId="0" borderId="0" xfId="0" applyNumberFormat="1" applyFont="1" applyAlignment="1">
      <alignment horizontal="center" wrapText="1"/>
    </xf>
    <xf numFmtId="0" fontId="4" fillId="0" borderId="0" xfId="0" applyFont="1" applyAlignment="1">
      <alignment vertical="center" wrapText="1"/>
    </xf>
    <xf numFmtId="10" fontId="5" fillId="0" borderId="1" xfId="1" applyNumberFormat="1" applyFont="1" applyBorder="1" applyAlignment="1">
      <alignment horizontal="center" vertical="center"/>
    </xf>
    <xf numFmtId="10" fontId="7" fillId="0" borderId="1" xfId="1" applyNumberFormat="1" applyFont="1" applyBorder="1" applyAlignment="1">
      <alignment horizontal="center" vertical="center"/>
    </xf>
    <xf numFmtId="38" fontId="8" fillId="3" borderId="1" xfId="2" applyNumberFormat="1" applyFont="1" applyFill="1" applyBorder="1" applyAlignment="1">
      <alignment vertical="center" wrapText="1"/>
    </xf>
    <xf numFmtId="38" fontId="8" fillId="3" borderId="3" xfId="2" applyNumberFormat="1" applyFont="1" applyFill="1" applyBorder="1" applyAlignment="1">
      <alignment horizontal="center" vertical="center" wrapText="1"/>
    </xf>
    <xf numFmtId="171" fontId="7" fillId="0" borderId="1" xfId="5" applyNumberFormat="1" applyFont="1" applyBorder="1" applyAlignment="1">
      <alignment horizontal="center"/>
    </xf>
    <xf numFmtId="49" fontId="7" fillId="0" borderId="6" xfId="5" applyNumberFormat="1" applyFont="1" applyBorder="1" applyAlignment="1">
      <alignment horizontal="center"/>
    </xf>
    <xf numFmtId="171" fontId="7" fillId="0" borderId="2" xfId="5" applyNumberFormat="1" applyFont="1" applyBorder="1" applyAlignment="1">
      <alignment horizontal="center"/>
    </xf>
    <xf numFmtId="171" fontId="7" fillId="0" borderId="2" xfId="2" applyNumberFormat="1" applyFont="1" applyBorder="1" applyAlignment="1">
      <alignment horizontal="center" vertical="center" wrapText="1"/>
    </xf>
    <xf numFmtId="49" fontId="7" fillId="0" borderId="6" xfId="2" applyNumberFormat="1" applyFont="1" applyBorder="1" applyAlignment="1">
      <alignment horizontal="center" vertical="center" wrapText="1"/>
    </xf>
    <xf numFmtId="171" fontId="7" fillId="0" borderId="6" xfId="2" applyNumberFormat="1" applyFont="1" applyBorder="1" applyAlignment="1">
      <alignment horizontal="center" vertical="center" wrapText="1"/>
    </xf>
    <xf numFmtId="38" fontId="7" fillId="15" borderId="1" xfId="2" applyNumberFormat="1" applyFont="1" applyFill="1" applyBorder="1" applyAlignment="1">
      <alignment horizontal="center" vertical="center" wrapText="1"/>
    </xf>
    <xf numFmtId="171" fontId="7" fillId="15" borderId="1" xfId="5" applyNumberFormat="1" applyFont="1" applyFill="1" applyBorder="1" applyAlignment="1">
      <alignment horizontal="center"/>
    </xf>
    <xf numFmtId="49" fontId="7" fillId="15" borderId="6" xfId="5" applyNumberFormat="1" applyFont="1" applyFill="1" applyBorder="1" applyAlignment="1">
      <alignment horizontal="center"/>
    </xf>
    <xf numFmtId="49" fontId="7" fillId="0" borderId="3" xfId="5" applyNumberFormat="1" applyFont="1" applyBorder="1" applyAlignment="1">
      <alignment horizontal="center" vertical="center" wrapText="1"/>
    </xf>
    <xf numFmtId="49" fontId="7" fillId="0" borderId="3" xfId="5" applyNumberFormat="1" applyFont="1" applyBorder="1" applyAlignment="1">
      <alignment horizontal="center"/>
    </xf>
    <xf numFmtId="171" fontId="7" fillId="0" borderId="2" xfId="5" applyNumberFormat="1" applyFont="1" applyBorder="1" applyAlignment="1">
      <alignment vertical="center" wrapText="1"/>
    </xf>
    <xf numFmtId="15" fontId="7" fillId="0" borderId="3" xfId="2" applyNumberFormat="1" applyFont="1" applyBorder="1" applyAlignment="1">
      <alignment horizontal="center" vertical="center" wrapText="1"/>
    </xf>
    <xf numFmtId="15" fontId="5" fillId="0" borderId="3" xfId="0" applyNumberFormat="1" applyFont="1" applyBorder="1" applyAlignment="1">
      <alignment horizontal="center" vertical="center" wrapText="1"/>
    </xf>
    <xf numFmtId="171" fontId="7" fillId="0" borderId="3" xfId="5" applyNumberFormat="1" applyFont="1" applyBorder="1" applyAlignment="1">
      <alignment vertical="center" wrapText="1"/>
    </xf>
    <xf numFmtId="171" fontId="8" fillId="0" borderId="1" xfId="5" applyNumberFormat="1" applyFont="1" applyBorder="1" applyAlignment="1">
      <alignment horizontal="center" vertical="center" wrapText="1"/>
    </xf>
    <xf numFmtId="0" fontId="7" fillId="0" borderId="3" xfId="2" applyFont="1" applyBorder="1" applyAlignment="1">
      <alignment vertical="center" wrapText="1"/>
    </xf>
    <xf numFmtId="0" fontId="7" fillId="0" borderId="4" xfId="2" applyFont="1" applyBorder="1" applyAlignment="1">
      <alignment vertical="center" wrapText="1"/>
    </xf>
    <xf numFmtId="171" fontId="5" fillId="0" borderId="2" xfId="0" applyNumberFormat="1" applyFont="1" applyBorder="1" applyAlignment="1">
      <alignment horizontal="center" vertical="center" wrapText="1"/>
    </xf>
    <xf numFmtId="171" fontId="5" fillId="0" borderId="4" xfId="0" applyNumberFormat="1" applyFont="1" applyBorder="1" applyAlignment="1">
      <alignment horizontal="center" vertical="center" wrapText="1"/>
    </xf>
    <xf numFmtId="49" fontId="7" fillId="0" borderId="1" xfId="5" applyNumberFormat="1" applyFont="1" applyBorder="1" applyAlignment="1">
      <alignment horizontal="center" vertical="center" wrapText="1"/>
    </xf>
    <xf numFmtId="49" fontId="7" fillId="0" borderId="1" xfId="5" applyNumberFormat="1" applyFont="1" applyBorder="1" applyAlignment="1">
      <alignment horizontal="center"/>
    </xf>
    <xf numFmtId="0" fontId="20" fillId="0" borderId="0" xfId="0" applyFont="1" applyAlignment="1">
      <alignment horizontal="left"/>
    </xf>
    <xf numFmtId="0" fontId="20" fillId="0" borderId="0" xfId="0" applyFont="1"/>
    <xf numFmtId="0" fontId="12" fillId="0" borderId="20" xfId="0" applyFont="1" applyBorder="1" applyAlignment="1">
      <alignment horizontal="left"/>
    </xf>
    <xf numFmtId="0" fontId="12" fillId="0" borderId="19" xfId="0" applyFont="1" applyBorder="1" applyAlignment="1">
      <alignment horizontal="center"/>
    </xf>
    <xf numFmtId="0" fontId="12" fillId="0" borderId="25" xfId="0" applyFont="1" applyBorder="1" applyAlignment="1">
      <alignment horizontal="left"/>
    </xf>
    <xf numFmtId="0" fontId="12" fillId="0" borderId="24" xfId="0" applyFont="1" applyBorder="1" applyAlignment="1">
      <alignment horizontal="center"/>
    </xf>
    <xf numFmtId="0" fontId="12" fillId="0" borderId="48" xfId="0" applyFont="1" applyBorder="1" applyAlignment="1">
      <alignment horizontal="left"/>
    </xf>
    <xf numFmtId="0" fontId="12" fillId="0" borderId="37" xfId="0" applyFont="1" applyBorder="1" applyAlignment="1">
      <alignment horizontal="center"/>
    </xf>
    <xf numFmtId="17" fontId="12" fillId="0" borderId="41" xfId="0" applyNumberFormat="1" applyFont="1" applyBorder="1" applyAlignment="1">
      <alignment horizontal="center" vertical="center"/>
    </xf>
    <xf numFmtId="0" fontId="23" fillId="0" borderId="20" xfId="0" applyFont="1" applyBorder="1" applyAlignment="1">
      <alignment horizontal="left"/>
    </xf>
    <xf numFmtId="0" fontId="23" fillId="0" borderId="18" xfId="0" applyFont="1" applyBorder="1" applyAlignment="1">
      <alignment horizontal="center"/>
    </xf>
    <xf numFmtId="0" fontId="23" fillId="0" borderId="19" xfId="0" applyFont="1" applyBorder="1" applyAlignment="1">
      <alignment horizontal="center"/>
    </xf>
    <xf numFmtId="9" fontId="20" fillId="17" borderId="21" xfId="1" applyFont="1" applyFill="1" applyBorder="1" applyAlignment="1">
      <alignment horizontal="center" vertical="center" wrapText="1"/>
    </xf>
    <xf numFmtId="1" fontId="20" fillId="17" borderId="21" xfId="0" applyNumberFormat="1" applyFont="1" applyFill="1" applyBorder="1" applyAlignment="1">
      <alignment vertical="center"/>
    </xf>
    <xf numFmtId="1" fontId="20" fillId="17" borderId="1" xfId="0" applyNumberFormat="1" applyFont="1" applyFill="1" applyBorder="1" applyAlignment="1">
      <alignment vertical="center"/>
    </xf>
    <xf numFmtId="9" fontId="20" fillId="0" borderId="1" xfId="1" applyFont="1" applyBorder="1" applyAlignment="1">
      <alignment horizontal="center" vertical="center" wrapText="1"/>
    </xf>
    <xf numFmtId="1" fontId="20" fillId="0" borderId="1" xfId="0" applyNumberFormat="1" applyFont="1" applyBorder="1" applyAlignment="1">
      <alignment vertical="center"/>
    </xf>
    <xf numFmtId="9" fontId="20" fillId="0" borderId="31" xfId="1" applyFont="1" applyBorder="1" applyAlignment="1">
      <alignment horizontal="center"/>
    </xf>
    <xf numFmtId="1" fontId="20" fillId="0" borderId="31" xfId="0" applyNumberFormat="1" applyFont="1" applyBorder="1" applyAlignment="1">
      <alignment vertical="center"/>
    </xf>
    <xf numFmtId="9" fontId="20" fillId="17" borderId="15" xfId="1" applyFont="1" applyFill="1" applyBorder="1" applyAlignment="1">
      <alignment horizontal="center" vertical="center" wrapText="1"/>
    </xf>
    <xf numFmtId="1" fontId="20" fillId="17" borderId="15" xfId="0" applyNumberFormat="1" applyFont="1" applyFill="1" applyBorder="1" applyAlignment="1">
      <alignment vertical="center"/>
    </xf>
    <xf numFmtId="9" fontId="20" fillId="0" borderId="14" xfId="1" applyFont="1" applyBorder="1" applyAlignment="1">
      <alignment horizontal="center"/>
    </xf>
    <xf numFmtId="1" fontId="20" fillId="0" borderId="14" xfId="0" applyNumberFormat="1" applyFont="1" applyBorder="1" applyAlignment="1">
      <alignment vertical="center"/>
    </xf>
    <xf numFmtId="9" fontId="20" fillId="0" borderId="1" xfId="1" applyFont="1" applyBorder="1" applyAlignment="1">
      <alignment horizontal="center"/>
    </xf>
    <xf numFmtId="9" fontId="20" fillId="17" borderId="1" xfId="1" applyFont="1" applyFill="1" applyBorder="1" applyAlignment="1">
      <alignment horizontal="center" vertical="center" wrapText="1"/>
    </xf>
    <xf numFmtId="172" fontId="19" fillId="16" borderId="1" xfId="11" applyNumberFormat="1" applyFont="1" applyFill="1" applyBorder="1" applyAlignment="1">
      <alignment horizontal="right" wrapText="1"/>
    </xf>
    <xf numFmtId="164" fontId="7" fillId="0" borderId="3" xfId="11" applyFont="1" applyBorder="1" applyAlignment="1">
      <alignment vertical="center" wrapText="1"/>
    </xf>
    <xf numFmtId="164" fontId="7" fillId="0" borderId="4" xfId="11"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14" fontId="7" fillId="0" borderId="5" xfId="0" applyNumberFormat="1" applyFont="1" applyBorder="1" applyAlignment="1">
      <alignment vertical="center" wrapText="1"/>
    </xf>
    <xf numFmtId="14" fontId="7" fillId="0" borderId="6" xfId="0" applyNumberFormat="1" applyFont="1" applyBorder="1" applyAlignment="1">
      <alignment vertical="center" wrapText="1"/>
    </xf>
    <xf numFmtId="14" fontId="7" fillId="0" borderId="7" xfId="0" applyNumberFormat="1" applyFont="1" applyBorder="1" applyAlignment="1">
      <alignment vertical="center" wrapText="1"/>
    </xf>
    <xf numFmtId="0" fontId="8" fillId="0" borderId="8" xfId="0" applyFont="1" applyBorder="1" applyAlignment="1">
      <alignment vertical="center" wrapText="1"/>
    </xf>
    <xf numFmtId="167" fontId="7" fillId="0" borderId="1" xfId="1" applyNumberFormat="1" applyFont="1" applyBorder="1" applyAlignment="1">
      <alignment horizontal="center" vertical="center" wrapText="1"/>
    </xf>
    <xf numFmtId="0" fontId="7" fillId="6" borderId="0" xfId="0" applyFont="1" applyFill="1" applyAlignment="1">
      <alignment vertical="center" wrapText="1"/>
    </xf>
    <xf numFmtId="0" fontId="7" fillId="0" borderId="6" xfId="0" quotePrefix="1" applyFont="1" applyBorder="1" applyAlignment="1">
      <alignment horizontal="left" vertical="center" wrapText="1"/>
    </xf>
    <xf numFmtId="0" fontId="7" fillId="0" borderId="0" xfId="0" quotePrefix="1" applyFont="1" applyAlignment="1">
      <alignment horizontal="left" vertical="center" wrapText="1"/>
    </xf>
    <xf numFmtId="49" fontId="8" fillId="0" borderId="3" xfId="0" applyNumberFormat="1" applyFont="1" applyBorder="1" applyAlignment="1">
      <alignment horizontal="left" vertical="center" wrapText="1"/>
    </xf>
    <xf numFmtId="171" fontId="7" fillId="0" borderId="1" xfId="5" applyNumberFormat="1" applyFont="1" applyBorder="1" applyAlignment="1">
      <alignment vertical="center" wrapText="1"/>
    </xf>
    <xf numFmtId="0" fontId="7" fillId="6" borderId="3"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2" fillId="0" borderId="0" xfId="12"/>
    <xf numFmtId="17" fontId="28" fillId="0" borderId="62" xfId="12" applyNumberFormat="1" applyFont="1" applyBorder="1" applyAlignment="1">
      <alignment horizontal="center" vertical="center"/>
    </xf>
    <xf numFmtId="0" fontId="4" fillId="0" borderId="0" xfId="0" applyFont="1" applyAlignment="1">
      <alignment vertical="top" wrapText="1"/>
    </xf>
    <xf numFmtId="0" fontId="20" fillId="0" borderId="27" xfId="0" applyFont="1" applyBorder="1"/>
    <xf numFmtId="0" fontId="4" fillId="0" borderId="1" xfId="0" applyFont="1" applyBorder="1" applyAlignment="1">
      <alignment wrapText="1"/>
    </xf>
    <xf numFmtId="164" fontId="4" fillId="0" borderId="0" xfId="11" applyFont="1" applyAlignment="1">
      <alignment wrapText="1"/>
    </xf>
    <xf numFmtId="180" fontId="4" fillId="0" borderId="0" xfId="0" applyNumberFormat="1" applyFont="1" applyAlignment="1">
      <alignment wrapText="1"/>
    </xf>
    <xf numFmtId="38" fontId="7" fillId="0" borderId="1" xfId="2" applyNumberFormat="1" applyFont="1" applyBorder="1" applyAlignment="1">
      <alignment horizontal="center" vertical="center" wrapText="1"/>
    </xf>
    <xf numFmtId="38" fontId="7" fillId="0" borderId="1" xfId="2" applyNumberFormat="1" applyFont="1" applyBorder="1" applyAlignment="1">
      <alignment horizontal="center" vertical="center"/>
    </xf>
    <xf numFmtId="38" fontId="8" fillId="0" borderId="1" xfId="2" applyNumberFormat="1" applyFont="1" applyBorder="1" applyAlignment="1">
      <alignment horizontal="center" vertical="center" wrapText="1"/>
    </xf>
    <xf numFmtId="38" fontId="7" fillId="0" borderId="3" xfId="2" applyNumberFormat="1" applyFont="1" applyBorder="1" applyAlignment="1">
      <alignment horizontal="center" vertical="center" wrapText="1"/>
    </xf>
    <xf numFmtId="0" fontId="2" fillId="0" borderId="0" xfId="0" applyFont="1" applyAlignment="1">
      <alignment horizontal="center" vertical="center" wrapText="1"/>
    </xf>
    <xf numFmtId="38" fontId="7" fillId="0" borderId="0" xfId="2" applyNumberFormat="1" applyFont="1" applyAlignment="1">
      <alignment horizontal="center" vertical="center" wrapText="1"/>
    </xf>
    <xf numFmtId="171" fontId="5" fillId="0" borderId="0" xfId="0" applyNumberFormat="1" applyFont="1" applyAlignment="1">
      <alignment horizontal="center" vertical="center" wrapText="1"/>
    </xf>
    <xf numFmtId="0" fontId="5" fillId="0" borderId="0" xfId="0" applyFont="1" applyAlignment="1">
      <alignment horizontal="center" vertical="center" wrapText="1"/>
    </xf>
    <xf numFmtId="173" fontId="19" fillId="16" borderId="0" xfId="0" applyNumberFormat="1" applyFont="1" applyFill="1" applyAlignment="1">
      <alignment horizontal="right" wrapText="1"/>
    </xf>
    <xf numFmtId="49" fontId="7" fillId="0" borderId="0" xfId="5" applyNumberFormat="1" applyFont="1" applyAlignment="1">
      <alignment horizontal="center"/>
    </xf>
    <xf numFmtId="171" fontId="2" fillId="0" borderId="0" xfId="0" applyNumberFormat="1" applyFont="1" applyAlignment="1">
      <alignment horizontal="center" vertical="center" wrapText="1"/>
    </xf>
    <xf numFmtId="0" fontId="0" fillId="0" borderId="0" xfId="0" applyAlignment="1">
      <alignment horizontal="center" vertical="center" wrapText="1"/>
    </xf>
    <xf numFmtId="0" fontId="21" fillId="0" borderId="0" xfId="0" applyFont="1"/>
    <xf numFmtId="38" fontId="7" fillId="0" borderId="1" xfId="2" applyNumberFormat="1" applyFont="1" applyBorder="1" applyAlignment="1">
      <alignment horizontal="center" wrapText="1"/>
    </xf>
    <xf numFmtId="1" fontId="12" fillId="0" borderId="31" xfId="0" applyNumberFormat="1" applyFont="1" applyBorder="1" applyAlignment="1">
      <alignment horizontal="center" vertical="center" wrapText="1"/>
    </xf>
    <xf numFmtId="0" fontId="12" fillId="0" borderId="31" xfId="0" applyFont="1" applyBorder="1" applyAlignment="1">
      <alignment horizontal="center" vertical="center" wrapText="1"/>
    </xf>
    <xf numFmtId="9" fontId="20" fillId="17" borderId="4" xfId="1" applyFont="1" applyFill="1" applyBorder="1" applyAlignment="1">
      <alignment horizontal="center" vertical="center" wrapText="1"/>
    </xf>
    <xf numFmtId="1" fontId="12" fillId="17" borderId="1" xfId="0" applyNumberFormat="1" applyFont="1" applyFill="1" applyBorder="1" applyAlignment="1">
      <alignment vertical="center"/>
    </xf>
    <xf numFmtId="9" fontId="20" fillId="0" borderId="4" xfId="1" applyFont="1" applyBorder="1" applyAlignment="1">
      <alignment horizontal="center" vertical="center" wrapText="1"/>
    </xf>
    <xf numFmtId="1" fontId="12" fillId="0" borderId="1" xfId="0" applyNumberFormat="1" applyFont="1" applyBorder="1" applyAlignment="1">
      <alignment vertical="center"/>
    </xf>
    <xf numFmtId="9" fontId="20" fillId="0" borderId="4" xfId="1" applyFont="1" applyBorder="1" applyAlignment="1">
      <alignment horizontal="center"/>
    </xf>
    <xf numFmtId="176" fontId="11" fillId="0" borderId="1" xfId="0" applyNumberFormat="1" applyFont="1" applyBorder="1" applyAlignment="1">
      <alignment vertical="center"/>
    </xf>
    <xf numFmtId="9" fontId="20" fillId="0" borderId="7" xfId="1" applyFont="1" applyBorder="1" applyAlignment="1">
      <alignment horizontal="center"/>
    </xf>
    <xf numFmtId="9" fontId="20" fillId="0" borderId="42" xfId="1" applyFont="1" applyBorder="1" applyAlignment="1">
      <alignment horizontal="center"/>
    </xf>
    <xf numFmtId="0" fontId="33" fillId="0" borderId="0" xfId="0" applyFont="1" applyAlignment="1">
      <alignment horizontal="left" vertical="top" wrapText="1"/>
    </xf>
    <xf numFmtId="0" fontId="8" fillId="0" borderId="1" xfId="0" applyFont="1" applyBorder="1" applyAlignment="1">
      <alignment horizontal="center" vertical="center" wrapText="1"/>
    </xf>
    <xf numFmtId="0" fontId="7" fillId="0" borderId="1" xfId="0" applyFont="1" applyBorder="1" applyAlignment="1">
      <alignment horizontal="center" vertical="center" wrapText="1"/>
    </xf>
    <xf numFmtId="10" fontId="7" fillId="0" borderId="1" xfId="1" applyNumberFormat="1" applyFont="1" applyBorder="1" applyAlignment="1">
      <alignment horizontal="center" vertical="center" wrapText="1"/>
    </xf>
    <xf numFmtId="0" fontId="7" fillId="0" borderId="1" xfId="0" applyFont="1" applyBorder="1" applyAlignment="1">
      <alignment horizontal="left" vertical="center" wrapText="1"/>
    </xf>
    <xf numFmtId="15" fontId="7" fillId="0" borderId="1" xfId="0"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0" fontId="8" fillId="4" borderId="1" xfId="0" applyFont="1" applyFill="1" applyBorder="1" applyAlignment="1">
      <alignment horizontal="center" vertical="center" wrapText="1"/>
    </xf>
    <xf numFmtId="49" fontId="9" fillId="0" borderId="3" xfId="0" applyNumberFormat="1" applyFont="1" applyBorder="1" applyAlignment="1">
      <alignment horizontal="left" vertical="center" wrapText="1"/>
    </xf>
    <xf numFmtId="0" fontId="6"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0" fontId="5" fillId="0" borderId="1" xfId="0" applyFont="1" applyBorder="1" applyAlignment="1">
      <alignment horizontal="center" wrapText="1"/>
    </xf>
    <xf numFmtId="0" fontId="7" fillId="6" borderId="1" xfId="0" applyFont="1" applyFill="1" applyBorder="1" applyAlignment="1">
      <alignment horizontal="center" vertical="center" wrapText="1"/>
    </xf>
    <xf numFmtId="2" fontId="5" fillId="0" borderId="1" xfId="1" applyNumberFormat="1" applyFont="1" applyBorder="1" applyAlignment="1">
      <alignment horizontal="center" vertical="center"/>
    </xf>
    <xf numFmtId="14" fontId="7" fillId="6" borderId="11" xfId="0" applyNumberFormat="1" applyFont="1" applyFill="1" applyBorder="1" applyAlignment="1">
      <alignment horizontal="center" vertical="center" wrapText="1"/>
    </xf>
    <xf numFmtId="14" fontId="7" fillId="6" borderId="13" xfId="0" applyNumberFormat="1" applyFont="1" applyFill="1" applyBorder="1" applyAlignment="1">
      <alignment horizontal="center" vertical="center" wrapText="1"/>
    </xf>
    <xf numFmtId="0" fontId="23" fillId="0" borderId="0" xfId="0" applyFont="1" applyAlignment="1">
      <alignment horizontal="center"/>
    </xf>
    <xf numFmtId="0" fontId="0" fillId="0" borderId="0" xfId="0"/>
    <xf numFmtId="0" fontId="33" fillId="0" borderId="0" xfId="0" applyFont="1" applyAlignment="1">
      <alignment horizontal="left" vertical="top" wrapText="1"/>
    </xf>
    <xf numFmtId="0" fontId="5" fillId="0" borderId="0" xfId="0" applyFont="1" applyAlignment="1">
      <alignment horizontal="left" vertical="center" wrapText="1"/>
    </xf>
    <xf numFmtId="0" fontId="7" fillId="0" borderId="14" xfId="0" applyFont="1" applyBorder="1" applyAlignment="1">
      <alignment horizontal="center" vertical="center" wrapText="1"/>
    </xf>
    <xf numFmtId="0" fontId="7" fillId="0" borderId="16" xfId="2" applyFont="1" applyBorder="1" applyAlignment="1">
      <alignment horizontal="center" vertical="center" wrapText="1"/>
    </xf>
    <xf numFmtId="171" fontId="7" fillId="0" borderId="2" xfId="5" applyNumberFormat="1" applyFont="1" applyBorder="1" applyAlignment="1">
      <alignment horizontal="center" vertical="center" wrapText="1"/>
    </xf>
    <xf numFmtId="171" fontId="7" fillId="0" borderId="3" xfId="5" applyNumberFormat="1" applyFont="1" applyBorder="1" applyAlignment="1">
      <alignment horizontal="center" vertical="center" wrapText="1"/>
    </xf>
    <xf numFmtId="171" fontId="7" fillId="15" borderId="2" xfId="5" applyNumberFormat="1" applyFont="1" applyFill="1" applyBorder="1" applyAlignment="1">
      <alignment horizontal="center"/>
    </xf>
    <xf numFmtId="173" fontId="19" fillId="16" borderId="1" xfId="0" applyNumberFormat="1" applyFont="1" applyFill="1" applyBorder="1" applyAlignment="1">
      <alignment horizontal="right" wrapText="1"/>
    </xf>
    <xf numFmtId="49" fontId="7" fillId="0" borderId="3" xfId="5" applyNumberFormat="1" applyFont="1" applyBorder="1" applyAlignment="1">
      <alignment horizontal="right" wrapText="1"/>
    </xf>
    <xf numFmtId="49" fontId="7" fillId="0" borderId="3" xfId="5" applyNumberFormat="1" applyFont="1" applyBorder="1" applyAlignment="1">
      <alignment horizontal="right"/>
    </xf>
    <xf numFmtId="171" fontId="5" fillId="0" borderId="2" xfId="0" applyNumberFormat="1" applyFont="1" applyBorder="1" applyAlignment="1">
      <alignment horizontal="right" wrapText="1"/>
    </xf>
    <xf numFmtId="49" fontId="7" fillId="0" borderId="1" xfId="5" applyNumberFormat="1" applyFont="1" applyBorder="1" applyAlignment="1">
      <alignment horizontal="right" wrapText="1"/>
    </xf>
    <xf numFmtId="49" fontId="7" fillId="0" borderId="1" xfId="5" applyNumberFormat="1" applyFont="1" applyBorder="1" applyAlignment="1">
      <alignment horizontal="right"/>
    </xf>
    <xf numFmtId="172" fontId="19" fillId="0" borderId="1" xfId="11" applyNumberFormat="1" applyFont="1" applyBorder="1" applyAlignment="1">
      <alignment horizontal="right" wrapText="1"/>
    </xf>
    <xf numFmtId="178" fontId="5" fillId="0" borderId="1" xfId="8" applyNumberFormat="1" applyFont="1" applyBorder="1"/>
    <xf numFmtId="49" fontId="7" fillId="0" borderId="3" xfId="5" applyNumberFormat="1" applyFont="1" applyBorder="1" applyAlignment="1">
      <alignment horizontal="right" vertical="center" wrapText="1"/>
    </xf>
    <xf numFmtId="179" fontId="7" fillId="0" borderId="3" xfId="5" applyNumberFormat="1" applyFont="1" applyBorder="1" applyAlignment="1">
      <alignment horizontal="right"/>
    </xf>
    <xf numFmtId="178" fontId="7" fillId="0" borderId="3" xfId="5" applyNumberFormat="1" applyFont="1" applyBorder="1" applyAlignment="1">
      <alignment vertical="center" wrapText="1"/>
    </xf>
    <xf numFmtId="178" fontId="7" fillId="0" borderId="3" xfId="5" applyNumberFormat="1" applyFont="1" applyBorder="1" applyAlignment="1">
      <alignment wrapText="1"/>
    </xf>
    <xf numFmtId="0" fontId="20" fillId="0" borderId="0" xfId="0" applyFont="1" applyAlignment="1">
      <alignment horizontal="center"/>
    </xf>
    <xf numFmtId="165" fontId="4" fillId="0" borderId="0" xfId="0" applyNumberFormat="1" applyFont="1" applyAlignment="1">
      <alignment wrapText="1"/>
    </xf>
    <xf numFmtId="182" fontId="4" fillId="0" borderId="0" xfId="0" applyNumberFormat="1" applyFont="1" applyAlignment="1">
      <alignment wrapText="1"/>
    </xf>
    <xf numFmtId="172" fontId="19" fillId="16" borderId="1" xfId="11" applyNumberFormat="1" applyFont="1" applyFill="1" applyBorder="1" applyAlignment="1">
      <alignment horizontal="right" vertical="center" wrapText="1"/>
    </xf>
    <xf numFmtId="49" fontId="7" fillId="0" borderId="1" xfId="5" applyNumberFormat="1" applyFont="1" applyBorder="1" applyAlignment="1">
      <alignment horizontal="right" vertical="center" wrapText="1"/>
    </xf>
    <xf numFmtId="0" fontId="0" fillId="0" borderId="0" xfId="0" applyAlignment="1">
      <alignment wrapText="1"/>
    </xf>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4" fontId="40" fillId="0" borderId="5" xfId="12" applyNumberFormat="1" applyFont="1" applyBorder="1" applyAlignment="1">
      <alignment horizontal="center" vertical="center"/>
    </xf>
    <xf numFmtId="0" fontId="2" fillId="18" borderId="0" xfId="12" applyFill="1"/>
    <xf numFmtId="14" fontId="43" fillId="0" borderId="14" xfId="12" applyNumberFormat="1" applyFont="1" applyBorder="1" applyAlignment="1">
      <alignment horizontal="center" vertical="center"/>
    </xf>
    <xf numFmtId="14" fontId="43" fillId="0" borderId="5" xfId="12" applyNumberFormat="1" applyFont="1" applyBorder="1" applyAlignment="1">
      <alignment horizontal="center" vertical="center"/>
    </xf>
    <xf numFmtId="17" fontId="28" fillId="0" borderId="14" xfId="12" applyNumberFormat="1" applyFont="1" applyBorder="1" applyAlignment="1">
      <alignment horizontal="center" vertical="center"/>
    </xf>
    <xf numFmtId="0" fontId="28" fillId="0" borderId="1" xfId="12" applyFont="1" applyBorder="1" applyAlignment="1">
      <alignment horizontal="center" vertical="center"/>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0" fillId="0" borderId="0" xfId="0"/>
    <xf numFmtId="0" fontId="2" fillId="0" borderId="0" xfId="12"/>
    <xf numFmtId="0" fontId="3" fillId="0" borderId="0" xfId="12" applyFont="1"/>
    <xf numFmtId="0" fontId="3" fillId="0" borderId="7" xfId="12" applyFont="1" applyBorder="1" applyAlignment="1">
      <alignment horizontal="center" vertical="center"/>
    </xf>
    <xf numFmtId="14" fontId="40" fillId="0" borderId="14" xfId="12" applyNumberFormat="1" applyFont="1" applyBorder="1" applyAlignment="1">
      <alignment horizontal="center" vertical="center"/>
    </xf>
    <xf numFmtId="0" fontId="3" fillId="0" borderId="14" xfId="12" applyFont="1" applyBorder="1" applyAlignment="1">
      <alignment horizontal="center" vertical="center"/>
    </xf>
    <xf numFmtId="17" fontId="28" fillId="0" borderId="1" xfId="12" applyNumberFormat="1" applyFont="1" applyBorder="1" applyAlignment="1">
      <alignment horizontal="center" vertical="center"/>
    </xf>
    <xf numFmtId="171" fontId="5" fillId="0" borderId="2" xfId="0" applyNumberFormat="1" applyFont="1" applyBorder="1" applyAlignment="1">
      <alignment horizontal="right" vertical="center" wrapText="1"/>
    </xf>
    <xf numFmtId="38" fontId="8" fillId="3" borderId="14" xfId="0" applyNumberFormat="1" applyFont="1" applyFill="1" applyBorder="1" applyAlignment="1">
      <alignment horizontal="center" vertical="center" wrapText="1"/>
    </xf>
    <xf numFmtId="0" fontId="30" fillId="0" borderId="0" xfId="12" applyFont="1"/>
    <xf numFmtId="0" fontId="30" fillId="0" borderId="0" xfId="0" applyFont="1"/>
    <xf numFmtId="0" fontId="0" fillId="0" borderId="0" xfId="12" applyFont="1"/>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28" fillId="0" borderId="1" xfId="12" applyFont="1" applyBorder="1" applyAlignment="1">
      <alignment horizontal="center" vertical="center"/>
    </xf>
    <xf numFmtId="0" fontId="28" fillId="0" borderId="14" xfId="12" applyFont="1" applyBorder="1" applyAlignment="1">
      <alignment horizontal="center" vertical="center"/>
    </xf>
    <xf numFmtId="0" fontId="28" fillId="0" borderId="62" xfId="12" applyFont="1" applyBorder="1" applyAlignment="1">
      <alignment horizontal="center" vertical="center"/>
    </xf>
    <xf numFmtId="0" fontId="28" fillId="0" borderId="1" xfId="12" applyFont="1" applyBorder="1" applyAlignment="1">
      <alignment horizontal="center" vertical="center"/>
    </xf>
    <xf numFmtId="38" fontId="7" fillId="6" borderId="1" xfId="0" applyNumberFormat="1" applyFont="1" applyFill="1" applyBorder="1" applyAlignment="1">
      <alignment horizontal="center" vertical="center" wrapText="1"/>
    </xf>
    <xf numFmtId="0" fontId="8" fillId="0" borderId="16" xfId="0" applyFont="1" applyBorder="1" applyAlignment="1">
      <alignment horizontal="center" vertical="center" wrapText="1"/>
    </xf>
    <xf numFmtId="0" fontId="8" fillId="0" borderId="17" xfId="0" applyFont="1" applyBorder="1" applyAlignment="1">
      <alignment horizontal="center" vertical="center" wrapText="1"/>
    </xf>
    <xf numFmtId="14" fontId="7" fillId="6" borderId="11" xfId="0" applyNumberFormat="1" applyFont="1" applyFill="1" applyBorder="1" applyAlignment="1">
      <alignment horizontal="center" vertical="center" wrapText="1"/>
    </xf>
    <xf numFmtId="14" fontId="7" fillId="6" borderId="13" xfId="0" applyNumberFormat="1" applyFont="1" applyFill="1" applyBorder="1" applyAlignment="1">
      <alignment horizontal="center" vertical="center" wrapText="1"/>
    </xf>
    <xf numFmtId="0" fontId="12" fillId="0" borderId="0" xfId="0" applyFont="1" applyAlignment="1">
      <alignment horizontal="center" vertical="center"/>
    </xf>
    <xf numFmtId="0" fontId="12" fillId="0" borderId="0" xfId="0" applyFont="1" applyAlignment="1">
      <alignment horizontal="center"/>
    </xf>
    <xf numFmtId="0" fontId="12" fillId="0" borderId="31"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2" xfId="0" applyFont="1" applyBorder="1" applyAlignment="1">
      <alignment horizontal="center" vertical="center"/>
    </xf>
    <xf numFmtId="0" fontId="12" fillId="0" borderId="2" xfId="0" applyFont="1" applyBorder="1" applyAlignment="1">
      <alignment horizontal="center" vertical="center" wrapText="1"/>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2" xfId="2" applyFont="1" applyBorder="1" applyAlignment="1">
      <alignment horizontal="center" vertical="center" wrapText="1"/>
    </xf>
    <xf numFmtId="0" fontId="8" fillId="0" borderId="1" xfId="2" applyFont="1" applyBorder="1" applyAlignment="1">
      <alignment horizontal="center" vertical="center"/>
    </xf>
    <xf numFmtId="0" fontId="8" fillId="0" borderId="1" xfId="2" applyFont="1" applyBorder="1" applyAlignment="1">
      <alignment horizontal="center" vertical="center" wrapText="1"/>
    </xf>
    <xf numFmtId="0" fontId="5" fillId="0" borderId="1" xfId="0" applyFont="1" applyBorder="1" applyAlignment="1">
      <alignment horizontal="center" vertical="center" wrapText="1"/>
    </xf>
    <xf numFmtId="0" fontId="2" fillId="0" borderId="1" xfId="0" applyFont="1" applyBorder="1" applyAlignment="1">
      <alignment horizontal="center" vertical="center" wrapText="1"/>
    </xf>
    <xf numFmtId="171" fontId="2" fillId="0" borderId="1" xfId="0" applyNumberFormat="1" applyFont="1" applyBorder="1" applyAlignment="1">
      <alignment horizontal="center" vertical="center" wrapText="1"/>
    </xf>
    <xf numFmtId="171" fontId="7" fillId="0" borderId="1" xfId="5" applyNumberFormat="1" applyFont="1" applyBorder="1" applyAlignment="1">
      <alignment horizontal="center" vertical="center" wrapText="1"/>
    </xf>
    <xf numFmtId="171" fontId="7" fillId="0" borderId="1" xfId="5"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0" fontId="0" fillId="0" borderId="1" xfId="0" applyBorder="1" applyAlignment="1">
      <alignment horizontal="center" vertical="center" wrapText="1"/>
    </xf>
    <xf numFmtId="171" fontId="7" fillId="0" borderId="2" xfId="5" applyNumberFormat="1" applyFont="1" applyBorder="1" applyAlignment="1">
      <alignment horizontal="right"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171" fontId="5" fillId="0" borderId="1" xfId="0" applyNumberFormat="1" applyFont="1" applyBorder="1" applyAlignment="1">
      <alignment horizontal="right" wrapText="1"/>
    </xf>
    <xf numFmtId="171" fontId="5" fillId="0" borderId="1" xfId="0" applyNumberFormat="1" applyFont="1" applyBorder="1" applyAlignment="1">
      <alignment horizontal="center" vertical="center" wrapText="1"/>
    </xf>
    <xf numFmtId="164" fontId="7" fillId="0" borderId="4" xfId="11" applyFont="1" applyBorder="1" applyAlignment="1">
      <alignment horizontal="right" wrapText="1"/>
    </xf>
    <xf numFmtId="171" fontId="7" fillId="0" borderId="1" xfId="2" applyNumberFormat="1" applyFont="1" applyBorder="1" applyAlignment="1">
      <alignment horizontal="center" vertical="center" wrapText="1"/>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0" fontId="3" fillId="6" borderId="2" xfId="0" applyFont="1" applyFill="1" applyBorder="1" applyAlignment="1">
      <alignment horizontal="center" vertical="center" wrapText="1"/>
    </xf>
    <xf numFmtId="0" fontId="3" fillId="6" borderId="3" xfId="0" applyFont="1" applyFill="1" applyBorder="1" applyAlignment="1">
      <alignment horizontal="center" vertical="center" wrapText="1"/>
    </xf>
    <xf numFmtId="0" fontId="3" fillId="6" borderId="4" xfId="0" applyFont="1" applyFill="1" applyBorder="1" applyAlignment="1">
      <alignment horizontal="center" vertical="center" wrapText="1"/>
    </xf>
    <xf numFmtId="0" fontId="0" fillId="6" borderId="2" xfId="0" applyFont="1" applyFill="1" applyBorder="1" applyAlignment="1">
      <alignment horizontal="center" vertical="center" wrapText="1"/>
    </xf>
    <xf numFmtId="0" fontId="0" fillId="6" borderId="3" xfId="0" applyFont="1" applyFill="1" applyBorder="1" applyAlignment="1">
      <alignment horizontal="center" vertical="center" wrapText="1"/>
    </xf>
    <xf numFmtId="0" fontId="0" fillId="6" borderId="5" xfId="0" applyFont="1" applyFill="1" applyBorder="1" applyAlignment="1">
      <alignment horizontal="center" vertical="center" wrapText="1"/>
    </xf>
    <xf numFmtId="0" fontId="0" fillId="6" borderId="6" xfId="0" applyFont="1" applyFill="1" applyBorder="1" applyAlignment="1">
      <alignment horizontal="center" vertical="center" wrapText="1"/>
    </xf>
    <xf numFmtId="0" fontId="0" fillId="6" borderId="7" xfId="0" applyFont="1" applyFill="1" applyBorder="1" applyAlignment="1">
      <alignment horizontal="center" vertical="center" wrapText="1"/>
    </xf>
    <xf numFmtId="0" fontId="0" fillId="6" borderId="8" xfId="0" applyFont="1" applyFill="1" applyBorder="1" applyAlignment="1">
      <alignment horizontal="center" vertical="center" wrapText="1"/>
    </xf>
    <xf numFmtId="0" fontId="0" fillId="6" borderId="9" xfId="0" applyFont="1" applyFill="1" applyBorder="1" applyAlignment="1">
      <alignment horizontal="center" vertical="center" wrapText="1"/>
    </xf>
    <xf numFmtId="0" fontId="0" fillId="6" borderId="10" xfId="0" applyFont="1" applyFill="1" applyBorder="1" applyAlignment="1">
      <alignment horizontal="center" vertical="center" wrapText="1"/>
    </xf>
    <xf numFmtId="0" fontId="19" fillId="0" borderId="2" xfId="0" applyFont="1" applyBorder="1" applyAlignment="1">
      <alignment horizontal="center" vertical="center" wrapText="1"/>
    </xf>
    <xf numFmtId="0" fontId="19" fillId="0" borderId="4" xfId="0" applyFont="1" applyBorder="1" applyAlignment="1">
      <alignment horizontal="center" vertical="center" wrapText="1"/>
    </xf>
    <xf numFmtId="0" fontId="8" fillId="0" borderId="1" xfId="0" applyFont="1" applyBorder="1" applyAlignment="1">
      <alignment horizontal="center" vertical="center" wrapText="1"/>
    </xf>
    <xf numFmtId="0" fontId="7" fillId="0" borderId="1" xfId="2" applyFont="1" applyBorder="1" applyAlignment="1">
      <alignment horizontal="center" vertical="center" wrapText="1"/>
    </xf>
    <xf numFmtId="0" fontId="7" fillId="0" borderId="3" xfId="2" applyFont="1" applyBorder="1" applyAlignment="1">
      <alignment horizontal="center" vertical="center" wrapText="1"/>
    </xf>
    <xf numFmtId="0" fontId="7" fillId="0" borderId="4" xfId="2" applyFont="1" applyBorder="1" applyAlignment="1">
      <alignment horizontal="center" vertical="center" wrapText="1"/>
    </xf>
    <xf numFmtId="0" fontId="7" fillId="0" borderId="1" xfId="2" applyFont="1" applyBorder="1" applyAlignment="1">
      <alignment horizontal="left" vertical="center" wrapText="1"/>
    </xf>
    <xf numFmtId="0" fontId="7" fillId="0" borderId="1" xfId="2" applyFont="1" applyBorder="1" applyAlignment="1">
      <alignment horizontal="left" vertical="center"/>
    </xf>
    <xf numFmtId="170" fontId="7" fillId="6" borderId="1" xfId="3" applyNumberFormat="1" applyFont="1" applyFill="1" applyBorder="1" applyAlignment="1">
      <alignment horizontal="center" vertical="center" wrapText="1"/>
    </xf>
    <xf numFmtId="0" fontId="7" fillId="0" borderId="2" xfId="2" applyFont="1" applyBorder="1" applyAlignment="1">
      <alignment horizontal="center" vertical="center"/>
    </xf>
    <xf numFmtId="0" fontId="7" fillId="0" borderId="3" xfId="2" applyFont="1" applyBorder="1" applyAlignment="1">
      <alignment horizontal="center" vertical="center"/>
    </xf>
    <xf numFmtId="0" fontId="7" fillId="0" borderId="4" xfId="2" applyFont="1" applyBorder="1" applyAlignment="1">
      <alignment horizontal="center" vertical="center"/>
    </xf>
    <xf numFmtId="0" fontId="7" fillId="0" borderId="5" xfId="2" applyFont="1" applyBorder="1" applyAlignment="1">
      <alignment horizontal="left" vertical="center" wrapText="1"/>
    </xf>
    <xf numFmtId="0" fontId="7" fillId="0" borderId="6" xfId="2" applyFont="1" applyBorder="1" applyAlignment="1">
      <alignment horizontal="left" vertical="center" wrapText="1"/>
    </xf>
    <xf numFmtId="0" fontId="7" fillId="0" borderId="7" xfId="2" applyFont="1" applyBorder="1" applyAlignment="1">
      <alignment horizontal="left" vertical="center" wrapText="1"/>
    </xf>
    <xf numFmtId="0" fontId="7" fillId="0" borderId="1" xfId="0" applyFont="1" applyBorder="1" applyAlignment="1">
      <alignment horizontal="left" vertical="center" wrapText="1"/>
    </xf>
    <xf numFmtId="0" fontId="7" fillId="0" borderId="2" xfId="0" applyFont="1" applyBorder="1" applyAlignment="1">
      <alignment horizontal="center" vertical="center" wrapText="1"/>
    </xf>
    <xf numFmtId="0" fontId="7" fillId="0" borderId="4" xfId="0" applyFont="1" applyBorder="1" applyAlignment="1">
      <alignment horizontal="center" vertical="center" wrapText="1"/>
    </xf>
    <xf numFmtId="0" fontId="7" fillId="0" borderId="2" xfId="2" applyFont="1" applyBorder="1" applyAlignment="1">
      <alignment horizontal="left" vertical="center" wrapText="1"/>
    </xf>
    <xf numFmtId="0" fontId="7" fillId="0" borderId="3" xfId="2" applyFont="1" applyBorder="1" applyAlignment="1">
      <alignment horizontal="left" vertical="center" wrapText="1"/>
    </xf>
    <xf numFmtId="0" fontId="7" fillId="0" borderId="4" xfId="2" applyFont="1" applyBorder="1" applyAlignment="1">
      <alignment horizontal="left" vertical="center" wrapText="1"/>
    </xf>
    <xf numFmtId="10" fontId="7" fillId="0" borderId="1" xfId="1" applyNumberFormat="1" applyFont="1" applyBorder="1" applyAlignment="1">
      <alignment horizontal="center" vertical="center" wrapText="1"/>
    </xf>
    <xf numFmtId="10" fontId="8" fillId="0" borderId="1" xfId="1" applyNumberFormat="1" applyFont="1" applyBorder="1" applyAlignment="1">
      <alignment horizontal="center" vertical="center" wrapText="1"/>
    </xf>
    <xf numFmtId="15" fontId="7" fillId="0" borderId="1" xfId="0" applyNumberFormat="1" applyFont="1" applyBorder="1" applyAlignment="1">
      <alignment horizontal="center" vertical="center" wrapText="1"/>
    </xf>
    <xf numFmtId="0" fontId="7" fillId="0" borderId="1" xfId="0" applyFont="1" applyBorder="1" applyAlignment="1">
      <alignment horizontal="center" vertical="center" wrapText="1"/>
    </xf>
    <xf numFmtId="0" fontId="7" fillId="0" borderId="3" xfId="0" applyFont="1" applyBorder="1" applyAlignment="1">
      <alignment horizontal="center" vertical="center" wrapText="1"/>
    </xf>
    <xf numFmtId="0" fontId="0" fillId="6" borderId="3" xfId="0" applyFont="1" applyFill="1" applyBorder="1" applyAlignment="1">
      <alignment horizontal="center" vertical="center"/>
    </xf>
    <xf numFmtId="0" fontId="0" fillId="6" borderId="4" xfId="0" applyFont="1" applyFill="1" applyBorder="1" applyAlignment="1">
      <alignment horizontal="center" vertical="center"/>
    </xf>
    <xf numFmtId="170" fontId="7" fillId="6" borderId="1" xfId="3" applyNumberFormat="1" applyFont="1" applyFill="1" applyBorder="1" applyAlignment="1">
      <alignment horizontal="center" vertical="center"/>
    </xf>
    <xf numFmtId="10" fontId="8" fillId="0" borderId="2" xfId="1" applyNumberFormat="1" applyFont="1" applyBorder="1" applyAlignment="1">
      <alignment horizontal="center" vertical="center" wrapText="1"/>
    </xf>
    <xf numFmtId="10" fontId="8" fillId="0" borderId="4" xfId="1" applyNumberFormat="1" applyFont="1" applyBorder="1" applyAlignment="1">
      <alignment horizontal="center" vertical="center" wrapText="1"/>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8" fillId="0" borderId="2" xfId="0" applyFont="1" applyBorder="1" applyAlignment="1">
      <alignment horizontal="center" vertical="center" wrapText="1"/>
    </xf>
    <xf numFmtId="0" fontId="8" fillId="0" borderId="4" xfId="0" applyFont="1" applyBorder="1" applyAlignment="1">
      <alignment horizontal="center" vertical="center" wrapText="1"/>
    </xf>
    <xf numFmtId="0" fontId="8" fillId="0" borderId="1" xfId="0" applyFont="1" applyBorder="1" applyAlignment="1">
      <alignment horizontal="left" vertical="center" wrapText="1"/>
    </xf>
    <xf numFmtId="15" fontId="7" fillId="0" borderId="2" xfId="0" applyNumberFormat="1" applyFont="1" applyBorder="1" applyAlignment="1">
      <alignment horizontal="center" vertical="center" wrapText="1"/>
    </xf>
    <xf numFmtId="15" fontId="7" fillId="0" borderId="4" xfId="0" applyNumberFormat="1" applyFont="1" applyBorder="1" applyAlignment="1">
      <alignment horizontal="center" vertical="center" wrapText="1"/>
    </xf>
    <xf numFmtId="10" fontId="8" fillId="0" borderId="3" xfId="1" applyNumberFormat="1" applyFont="1" applyBorder="1" applyAlignment="1">
      <alignment horizontal="center" vertical="center" wrapText="1"/>
    </xf>
    <xf numFmtId="0" fontId="7" fillId="0" borderId="2" xfId="2" applyFont="1" applyBorder="1" applyAlignment="1">
      <alignment horizontal="center" vertical="center" wrapText="1"/>
    </xf>
    <xf numFmtId="10" fontId="7" fillId="0" borderId="2" xfId="1" applyNumberFormat="1" applyFont="1" applyBorder="1" applyAlignment="1">
      <alignment horizontal="center" vertical="center" wrapText="1"/>
    </xf>
    <xf numFmtId="10" fontId="7" fillId="0" borderId="4" xfId="1" applyNumberFormat="1" applyFont="1" applyBorder="1" applyAlignment="1">
      <alignment horizontal="center" vertical="center" wrapText="1"/>
    </xf>
    <xf numFmtId="0" fontId="8" fillId="0" borderId="1"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11" borderId="2" xfId="0" applyFont="1" applyFill="1" applyBorder="1" applyAlignment="1">
      <alignment horizontal="center" vertical="center" wrapText="1"/>
    </xf>
    <xf numFmtId="0" fontId="8" fillId="11" borderId="3" xfId="0" applyFont="1" applyFill="1" applyBorder="1" applyAlignment="1">
      <alignment horizontal="center" vertical="center" wrapText="1"/>
    </xf>
    <xf numFmtId="0" fontId="8" fillId="11" borderId="4" xfId="0" applyFont="1" applyFill="1" applyBorder="1" applyAlignment="1">
      <alignment horizontal="center" vertical="center" wrapText="1"/>
    </xf>
    <xf numFmtId="0" fontId="8" fillId="11" borderId="2" xfId="0" applyFont="1" applyFill="1" applyBorder="1" applyAlignment="1">
      <alignment vertical="center" wrapText="1"/>
    </xf>
    <xf numFmtId="0" fontId="8" fillId="11" borderId="3" xfId="0" applyFont="1" applyFill="1" applyBorder="1" applyAlignment="1">
      <alignment vertical="center" wrapText="1"/>
    </xf>
    <xf numFmtId="0" fontId="8" fillId="11" borderId="4" xfId="0" applyFont="1" applyFill="1" applyBorder="1" applyAlignment="1">
      <alignment vertical="center" wrapText="1"/>
    </xf>
    <xf numFmtId="0" fontId="8" fillId="0" borderId="3" xfId="0" applyFont="1" applyBorder="1" applyAlignment="1">
      <alignment horizontal="center" vertical="center" wrapTex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0" xfId="0" applyFont="1" applyAlignment="1">
      <alignment horizontal="center" vertical="center" wrapText="1"/>
    </xf>
    <xf numFmtId="0" fontId="7" fillId="0" borderId="17" xfId="0" applyFont="1" applyBorder="1" applyAlignment="1">
      <alignment horizontal="center" vertical="center" wrapText="1"/>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2" fontId="7" fillId="0" borderId="2" xfId="1" applyNumberFormat="1" applyFont="1" applyBorder="1" applyAlignment="1">
      <alignment horizontal="center" vertical="center" wrapText="1"/>
    </xf>
    <xf numFmtId="2" fontId="7" fillId="0" borderId="3" xfId="1" applyNumberFormat="1" applyFont="1" applyBorder="1" applyAlignment="1">
      <alignment horizontal="center" vertical="center" wrapText="1"/>
    </xf>
    <xf numFmtId="2" fontId="7" fillId="0" borderId="4" xfId="1" applyNumberFormat="1" applyFont="1" applyBorder="1" applyAlignment="1">
      <alignment horizontal="center" vertical="center" wrapText="1"/>
    </xf>
    <xf numFmtId="38" fontId="7" fillId="6" borderId="2" xfId="0" applyNumberFormat="1" applyFont="1" applyFill="1" applyBorder="1" applyAlignment="1">
      <alignment horizontal="center" vertical="center" wrapText="1"/>
    </xf>
    <xf numFmtId="38" fontId="7" fillId="6" borderId="3" xfId="0" applyNumberFormat="1" applyFont="1" applyFill="1" applyBorder="1" applyAlignment="1">
      <alignment horizontal="center" vertical="center" wrapText="1"/>
    </xf>
    <xf numFmtId="38" fontId="7" fillId="6" borderId="4" xfId="0" applyNumberFormat="1" applyFont="1" applyFill="1" applyBorder="1" applyAlignment="1">
      <alignment horizontal="center" vertical="center" wrapText="1"/>
    </xf>
    <xf numFmtId="14" fontId="7" fillId="6" borderId="1"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0" fontId="7" fillId="6" borderId="2" xfId="0" applyFont="1" applyFill="1" applyBorder="1" applyAlignment="1">
      <alignment horizontal="center" vertical="center" wrapText="1"/>
    </xf>
    <xf numFmtId="0" fontId="7" fillId="6" borderId="4" xfId="0" applyFont="1" applyFill="1" applyBorder="1" applyAlignment="1">
      <alignment horizontal="center" vertical="center" wrapText="1"/>
    </xf>
    <xf numFmtId="38" fontId="7" fillId="6" borderId="2" xfId="0" applyNumberFormat="1" applyFont="1" applyFill="1" applyBorder="1" applyAlignment="1">
      <alignment horizontal="left" vertical="center" wrapText="1"/>
    </xf>
    <xf numFmtId="38" fontId="7" fillId="6" borderId="3" xfId="0" applyNumberFormat="1" applyFont="1" applyFill="1" applyBorder="1" applyAlignment="1">
      <alignment horizontal="left" vertical="center" wrapText="1"/>
    </xf>
    <xf numFmtId="38" fontId="7" fillId="6" borderId="4" xfId="0" applyNumberFormat="1" applyFont="1" applyFill="1" applyBorder="1" applyAlignment="1">
      <alignment horizontal="left" vertical="center" wrapText="1"/>
    </xf>
    <xf numFmtId="169" fontId="7" fillId="0" borderId="2" xfId="1" applyNumberFormat="1" applyFont="1" applyBorder="1" applyAlignment="1">
      <alignment horizontal="center" vertical="center" wrapText="1"/>
    </xf>
    <xf numFmtId="169" fontId="7" fillId="0" borderId="4" xfId="1" applyNumberFormat="1" applyFont="1" applyBorder="1" applyAlignment="1">
      <alignment horizontal="center" vertical="center" wrapText="1"/>
    </xf>
    <xf numFmtId="0" fontId="13" fillId="12" borderId="5" xfId="0" applyFont="1" applyFill="1" applyBorder="1" applyAlignment="1">
      <alignment horizontal="center" vertical="center" textRotation="90" wrapText="1"/>
    </xf>
    <xf numFmtId="0" fontId="13" fillId="12" borderId="16" xfId="0" applyFont="1" applyFill="1" applyBorder="1" applyAlignment="1">
      <alignment horizontal="center" vertical="center" textRotation="90" wrapText="1"/>
    </xf>
    <xf numFmtId="0" fontId="8" fillId="0" borderId="3" xfId="0" applyFont="1" applyBorder="1" applyAlignment="1">
      <alignment horizontal="center" vertical="center"/>
    </xf>
    <xf numFmtId="170" fontId="7" fillId="6" borderId="4" xfId="3" applyNumberFormat="1" applyFont="1" applyFill="1" applyBorder="1" applyAlignment="1">
      <alignment horizontal="center" vertical="center" wrapText="1"/>
    </xf>
    <xf numFmtId="0" fontId="6" fillId="10" borderId="2" xfId="0" applyFont="1" applyFill="1" applyBorder="1" applyAlignment="1">
      <alignment horizontal="left" vertical="center" wrapText="1"/>
    </xf>
    <xf numFmtId="0" fontId="6" fillId="10" borderId="3" xfId="0" applyFont="1" applyFill="1" applyBorder="1" applyAlignment="1">
      <alignment horizontal="left" vertical="center" wrapText="1"/>
    </xf>
    <xf numFmtId="0" fontId="6" fillId="10" borderId="4" xfId="0" applyFont="1" applyFill="1" applyBorder="1" applyAlignment="1">
      <alignment horizontal="left" vertical="center" wrapText="1"/>
    </xf>
    <xf numFmtId="0" fontId="7" fillId="6" borderId="1" xfId="0" applyFont="1" applyFill="1" applyBorder="1" applyAlignment="1">
      <alignment horizontal="left" vertical="center" wrapText="1"/>
    </xf>
    <xf numFmtId="2" fontId="5" fillId="0" borderId="2" xfId="1" applyNumberFormat="1" applyFont="1" applyBorder="1" applyAlignment="1">
      <alignment horizontal="center" vertical="center" wrapText="1"/>
    </xf>
    <xf numFmtId="2" fontId="5" fillId="0" borderId="4" xfId="1" applyNumberFormat="1" applyFont="1" applyBorder="1" applyAlignment="1">
      <alignment horizontal="center" vertical="center" wrapText="1"/>
    </xf>
    <xf numFmtId="38" fontId="5" fillId="6" borderId="1" xfId="0" applyNumberFormat="1" applyFont="1" applyFill="1" applyBorder="1" applyAlignment="1">
      <alignment horizontal="justify" vertical="center" wrapText="1"/>
    </xf>
    <xf numFmtId="0" fontId="8" fillId="0" borderId="5" xfId="2" applyFont="1" applyBorder="1" applyAlignment="1">
      <alignment horizontal="center" vertical="center" wrapText="1"/>
    </xf>
    <xf numFmtId="0" fontId="8" fillId="0" borderId="6" xfId="2" applyFont="1" applyBorder="1" applyAlignment="1">
      <alignment horizontal="center" vertical="center" wrapText="1"/>
    </xf>
    <xf numFmtId="0" fontId="8" fillId="0" borderId="7" xfId="2" applyFont="1" applyBorder="1" applyAlignment="1">
      <alignment horizontal="center" vertical="center" wrapText="1"/>
    </xf>
    <xf numFmtId="0" fontId="8" fillId="0" borderId="8" xfId="2" applyFont="1" applyBorder="1" applyAlignment="1">
      <alignment horizontal="center" vertical="center" wrapText="1"/>
    </xf>
    <xf numFmtId="0" fontId="8" fillId="0" borderId="9" xfId="2" applyFont="1" applyBorder="1" applyAlignment="1">
      <alignment horizontal="center" vertical="center" wrapText="1"/>
    </xf>
    <xf numFmtId="0" fontId="8" fillId="0" borderId="10" xfId="2" applyFont="1" applyBorder="1" applyAlignment="1">
      <alignment horizontal="center" vertical="center" wrapText="1"/>
    </xf>
    <xf numFmtId="0" fontId="8" fillId="0" borderId="1" xfId="2" applyFont="1" applyBorder="1" applyAlignment="1">
      <alignment horizontal="center" vertical="center"/>
    </xf>
    <xf numFmtId="0" fontId="8" fillId="0" borderId="1" xfId="2" applyFont="1" applyBorder="1" applyAlignment="1">
      <alignment horizontal="center" vertical="center" wrapText="1"/>
    </xf>
    <xf numFmtId="0" fontId="14" fillId="0" borderId="2" xfId="0" applyFont="1" applyBorder="1" applyAlignment="1">
      <alignment horizontal="center" vertical="center" wrapText="1"/>
    </xf>
    <xf numFmtId="0" fontId="14" fillId="0" borderId="3" xfId="0" applyFont="1" applyBorder="1" applyAlignment="1">
      <alignment horizontal="center" vertical="center" wrapText="1"/>
    </xf>
    <xf numFmtId="0" fontId="14" fillId="0" borderId="4" xfId="0" applyFont="1" applyBorder="1" applyAlignment="1">
      <alignment horizontal="center" vertical="center" wrapText="1"/>
    </xf>
    <xf numFmtId="9" fontId="8" fillId="0" borderId="1" xfId="0" applyNumberFormat="1" applyFont="1" applyBorder="1" applyAlignment="1">
      <alignment horizontal="center" vertical="center" wrapText="1"/>
    </xf>
    <xf numFmtId="0" fontId="8" fillId="0" borderId="5" xfId="0" applyFont="1" applyBorder="1" applyAlignment="1">
      <alignment horizontal="center" vertical="center" wrapText="1"/>
    </xf>
    <xf numFmtId="0" fontId="8" fillId="0" borderId="6" xfId="0" applyFont="1" applyBorder="1" applyAlignment="1">
      <alignment horizontal="center" vertical="center" wrapText="1"/>
    </xf>
    <xf numFmtId="0" fontId="8" fillId="0" borderId="7" xfId="0" applyFont="1" applyBorder="1" applyAlignment="1">
      <alignment horizontal="center" vertical="center" wrapText="1"/>
    </xf>
    <xf numFmtId="0" fontId="8" fillId="0" borderId="16" xfId="0" applyFont="1" applyBorder="1" applyAlignment="1">
      <alignment horizontal="center" vertical="center" wrapText="1"/>
    </xf>
    <xf numFmtId="0" fontId="8" fillId="0" borderId="0" xfId="0" applyFont="1" applyAlignment="1">
      <alignment horizontal="center" vertical="center" wrapText="1"/>
    </xf>
    <xf numFmtId="0" fontId="8" fillId="0" borderId="17" xfId="0" applyFont="1" applyBorder="1" applyAlignment="1">
      <alignment horizontal="center" vertical="center" wrapText="1"/>
    </xf>
    <xf numFmtId="0" fontId="8" fillId="0" borderId="8" xfId="0" applyFont="1" applyBorder="1" applyAlignment="1">
      <alignment horizontal="center" vertical="center" wrapText="1"/>
    </xf>
    <xf numFmtId="0" fontId="8" fillId="0" borderId="9" xfId="0" applyFont="1" applyBorder="1" applyAlignment="1">
      <alignment horizontal="center" vertical="center" wrapText="1"/>
    </xf>
    <xf numFmtId="0" fontId="8" fillId="0" borderId="10" xfId="0" applyFont="1" applyBorder="1" applyAlignment="1">
      <alignment horizontal="center" vertical="center" wrapText="1"/>
    </xf>
    <xf numFmtId="0" fontId="13" fillId="0" borderId="2" xfId="0" applyFont="1" applyBorder="1" applyAlignment="1">
      <alignment horizontal="center" vertical="center" textRotation="90" wrapText="1"/>
    </xf>
    <xf numFmtId="0" fontId="13" fillId="0" borderId="3" xfId="0" applyFont="1" applyBorder="1" applyAlignment="1">
      <alignment horizontal="center" vertical="center" textRotation="90" wrapText="1"/>
    </xf>
    <xf numFmtId="0" fontId="13" fillId="0" borderId="4" xfId="0" applyFont="1" applyBorder="1" applyAlignment="1">
      <alignment horizontal="center" vertical="center" textRotation="90" wrapText="1"/>
    </xf>
    <xf numFmtId="0" fontId="13" fillId="12" borderId="8" xfId="0" applyFont="1" applyFill="1" applyBorder="1" applyAlignment="1">
      <alignment horizontal="center" vertical="center" textRotation="90" wrapText="1"/>
    </xf>
    <xf numFmtId="0" fontId="3" fillId="12" borderId="2" xfId="0" applyFont="1" applyFill="1" applyBorder="1" applyAlignment="1">
      <alignment horizontal="center" vertical="center" wrapText="1"/>
    </xf>
    <xf numFmtId="0" fontId="6" fillId="12" borderId="3"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0" fillId="0" borderId="2" xfId="0" applyBorder="1" applyAlignment="1">
      <alignment horizontal="left" vertical="center" wrapText="1"/>
    </xf>
    <xf numFmtId="0" fontId="0" fillId="0" borderId="3" xfId="0" applyBorder="1" applyAlignment="1">
      <alignment horizontal="left" vertical="center" wrapText="1"/>
    </xf>
    <xf numFmtId="0" fontId="0" fillId="0" borderId="4" xfId="0" applyBorder="1" applyAlignment="1">
      <alignment horizontal="left"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49" fontId="9" fillId="0" borderId="2" xfId="0" applyNumberFormat="1" applyFont="1" applyBorder="1" applyAlignment="1">
      <alignment horizontal="left" vertical="center" wrapText="1"/>
    </xf>
    <xf numFmtId="49" fontId="9" fillId="0" borderId="3" xfId="0" applyNumberFormat="1" applyFont="1" applyBorder="1" applyAlignment="1">
      <alignment horizontal="left" vertical="center" wrapText="1"/>
    </xf>
    <xf numFmtId="49" fontId="9" fillId="0" borderId="4" xfId="0" applyNumberFormat="1" applyFont="1" applyBorder="1" applyAlignment="1">
      <alignment horizontal="left" vertical="center" wrapText="1"/>
    </xf>
    <xf numFmtId="0" fontId="7" fillId="0" borderId="15" xfId="0" applyFont="1" applyBorder="1" applyAlignment="1">
      <alignment horizontal="center" vertical="center" wrapText="1"/>
    </xf>
    <xf numFmtId="0" fontId="8" fillId="7" borderId="2" xfId="0" applyFont="1" applyFill="1" applyBorder="1" applyAlignment="1">
      <alignment horizontal="left" vertical="center" wrapText="1"/>
    </xf>
    <xf numFmtId="0" fontId="8" fillId="7" borderId="3" xfId="0" applyFont="1" applyFill="1" applyBorder="1" applyAlignment="1">
      <alignment horizontal="left" vertical="center" wrapText="1"/>
    </xf>
    <xf numFmtId="0" fontId="8" fillId="7" borderId="4" xfId="0" applyFont="1" applyFill="1" applyBorder="1" applyAlignment="1">
      <alignment horizontal="left" vertical="center" wrapText="1"/>
    </xf>
    <xf numFmtId="0" fontId="6" fillId="0" borderId="2" xfId="0" applyFont="1" applyBorder="1" applyAlignment="1">
      <alignment horizontal="left" vertical="center" wrapText="1"/>
    </xf>
    <xf numFmtId="0" fontId="5" fillId="0" borderId="3" xfId="0" applyFont="1" applyBorder="1" applyAlignment="1">
      <alignment horizontal="left" vertical="center" wrapText="1"/>
    </xf>
    <xf numFmtId="0" fontId="5" fillId="0" borderId="4" xfId="0" applyFont="1" applyBorder="1" applyAlignment="1">
      <alignment horizontal="left" vertical="center" wrapText="1"/>
    </xf>
    <xf numFmtId="0" fontId="8" fillId="7" borderId="3" xfId="0" applyFont="1" applyFill="1" applyBorder="1" applyAlignment="1">
      <alignment horizontal="center" vertical="center" wrapText="1"/>
    </xf>
    <xf numFmtId="0" fontId="8" fillId="7" borderId="4" xfId="0" applyFont="1" applyFill="1" applyBorder="1" applyAlignment="1">
      <alignment horizontal="center" vertical="center" wrapText="1"/>
    </xf>
    <xf numFmtId="0" fontId="8" fillId="7" borderId="2" xfId="0" applyFont="1" applyFill="1" applyBorder="1" applyAlignment="1">
      <alignment horizontal="center" vertical="center" wrapText="1"/>
    </xf>
    <xf numFmtId="49" fontId="7" fillId="0" borderId="2" xfId="0" applyNumberFormat="1" applyFont="1" applyBorder="1" applyAlignment="1">
      <alignment horizontal="left" vertical="center" wrapText="1"/>
    </xf>
    <xf numFmtId="49" fontId="7" fillId="0" borderId="1" xfId="0" applyNumberFormat="1" applyFont="1" applyBorder="1" applyAlignment="1">
      <alignment horizontal="left" vertical="center" wrapText="1"/>
    </xf>
    <xf numFmtId="49" fontId="9" fillId="0" borderId="1" xfId="0" applyNumberFormat="1" applyFont="1" applyBorder="1" applyAlignment="1">
      <alignment horizontal="left" vertical="center" wrapText="1"/>
    </xf>
    <xf numFmtId="0" fontId="8" fillId="13" borderId="2" xfId="0" applyFont="1" applyFill="1" applyBorder="1" applyAlignment="1">
      <alignment horizontal="center" vertical="center" wrapText="1"/>
    </xf>
    <xf numFmtId="0" fontId="8" fillId="13" borderId="3" xfId="0" applyFont="1" applyFill="1" applyBorder="1" applyAlignment="1">
      <alignment horizontal="center" vertical="center" wrapText="1"/>
    </xf>
    <xf numFmtId="0" fontId="8" fillId="13" borderId="4" xfId="0" applyFont="1" applyFill="1" applyBorder="1" applyAlignment="1">
      <alignment horizontal="center" vertical="center" wrapText="1"/>
    </xf>
    <xf numFmtId="0" fontId="33" fillId="0" borderId="0" xfId="0" applyFont="1" applyAlignment="1">
      <alignment horizontal="left" vertical="top" wrapText="1"/>
    </xf>
    <xf numFmtId="0" fontId="0" fillId="6" borderId="16" xfId="0" applyFont="1" applyFill="1" applyBorder="1" applyAlignment="1">
      <alignment horizontal="center" vertical="center" wrapText="1"/>
    </xf>
    <xf numFmtId="0" fontId="0" fillId="6" borderId="0" xfId="0" applyFont="1" applyFill="1" applyAlignment="1">
      <alignment horizontal="center" vertical="center" wrapText="1"/>
    </xf>
    <xf numFmtId="0" fontId="0" fillId="6" borderId="4" xfId="0" applyFont="1" applyFill="1" applyBorder="1" applyAlignment="1">
      <alignment horizontal="center" vertical="center" wrapText="1"/>
    </xf>
    <xf numFmtId="0" fontId="28" fillId="6" borderId="2" xfId="0" applyFont="1" applyFill="1" applyBorder="1" applyAlignment="1">
      <alignment horizontal="center" vertical="center" wrapText="1"/>
    </xf>
    <xf numFmtId="0" fontId="28" fillId="6" borderId="3" xfId="0" applyFont="1" applyFill="1" applyBorder="1" applyAlignment="1">
      <alignment horizontal="center" vertical="center"/>
    </xf>
    <xf numFmtId="0" fontId="28" fillId="6" borderId="4" xfId="0" applyFont="1" applyFill="1" applyBorder="1" applyAlignment="1">
      <alignment horizontal="center" vertical="center"/>
    </xf>
    <xf numFmtId="0" fontId="8" fillId="10" borderId="2" xfId="0" applyFont="1" applyFill="1" applyBorder="1" applyAlignment="1">
      <alignment horizontal="center" vertical="center" wrapText="1"/>
    </xf>
    <xf numFmtId="0" fontId="8" fillId="10" borderId="3" xfId="0" applyFont="1" applyFill="1" applyBorder="1" applyAlignment="1">
      <alignment horizontal="center" vertical="center" wrapText="1"/>
    </xf>
    <xf numFmtId="0" fontId="8" fillId="10" borderId="4" xfId="0" applyFont="1" applyFill="1" applyBorder="1" applyAlignment="1">
      <alignment horizontal="center" vertical="center" wrapText="1"/>
    </xf>
    <xf numFmtId="49" fontId="14" fillId="0" borderId="1" xfId="0" applyNumberFormat="1" applyFont="1" applyBorder="1" applyAlignment="1">
      <alignment horizontal="left" vertical="center" wrapText="1"/>
    </xf>
    <xf numFmtId="49" fontId="7" fillId="0" borderId="2" xfId="0" applyNumberFormat="1" applyFont="1" applyBorder="1" applyAlignment="1">
      <alignment vertical="center" wrapText="1"/>
    </xf>
    <xf numFmtId="49" fontId="9" fillId="0" borderId="3" xfId="0" applyNumberFormat="1" applyFont="1" applyBorder="1" applyAlignment="1">
      <alignment vertical="center" wrapText="1"/>
    </xf>
    <xf numFmtId="49" fontId="9" fillId="0" borderId="4" xfId="0" applyNumberFormat="1" applyFont="1" applyBorder="1" applyAlignment="1">
      <alignment vertical="center" wrapText="1"/>
    </xf>
    <xf numFmtId="0" fontId="8" fillId="4" borderId="2"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4" xfId="0" applyFont="1" applyFill="1" applyBorder="1" applyAlignment="1">
      <alignment horizontal="center" vertical="center" wrapText="1"/>
    </xf>
    <xf numFmtId="0" fontId="3" fillId="12" borderId="2" xfId="0" applyFont="1" applyFill="1" applyBorder="1" applyAlignment="1">
      <alignment horizontal="left" vertical="center" wrapText="1"/>
    </xf>
    <xf numFmtId="0" fontId="6" fillId="12" borderId="3" xfId="0" applyFont="1" applyFill="1" applyBorder="1" applyAlignment="1">
      <alignment horizontal="left" vertical="center" wrapText="1"/>
    </xf>
    <xf numFmtId="0" fontId="6" fillId="12" borderId="4" xfId="0" applyFont="1" applyFill="1" applyBorder="1" applyAlignment="1">
      <alignment horizontal="left" vertical="center" wrapText="1"/>
    </xf>
    <xf numFmtId="0" fontId="8" fillId="3" borderId="2" xfId="0" applyFont="1" applyFill="1" applyBorder="1" applyAlignment="1">
      <alignment horizontal="center" vertical="center" wrapText="1"/>
    </xf>
    <xf numFmtId="0" fontId="8" fillId="3" borderId="3" xfId="0" applyFont="1" applyFill="1" applyBorder="1" applyAlignment="1">
      <alignment horizontal="center" vertical="center" wrapText="1"/>
    </xf>
    <xf numFmtId="0" fontId="8" fillId="3" borderId="4" xfId="0" applyFont="1" applyFill="1" applyBorder="1" applyAlignment="1">
      <alignment horizontal="center" vertical="center" wrapText="1"/>
    </xf>
    <xf numFmtId="0" fontId="0" fillId="6" borderId="73" xfId="0" applyFont="1" applyFill="1" applyBorder="1" applyAlignment="1">
      <alignment horizontal="center" vertical="center" wrapText="1"/>
    </xf>
    <xf numFmtId="0" fontId="0" fillId="6" borderId="44" xfId="0" applyFont="1" applyFill="1" applyBorder="1" applyAlignment="1">
      <alignment horizontal="center" vertical="center" wrapText="1"/>
    </xf>
    <xf numFmtId="0" fontId="0" fillId="6" borderId="74" xfId="0" applyFont="1" applyFill="1" applyBorder="1" applyAlignment="1">
      <alignment horizontal="center" vertical="center" wrapText="1"/>
    </xf>
    <xf numFmtId="0" fontId="8" fillId="7" borderId="8" xfId="0" applyFont="1" applyFill="1" applyBorder="1" applyAlignment="1">
      <alignment horizontal="left" vertical="center" wrapText="1"/>
    </xf>
    <xf numFmtId="0" fontId="8" fillId="7" borderId="9" xfId="0" applyFont="1" applyFill="1" applyBorder="1" applyAlignment="1">
      <alignment horizontal="left" vertical="center" wrapText="1"/>
    </xf>
    <xf numFmtId="0" fontId="8" fillId="3" borderId="5" xfId="0" applyFont="1" applyFill="1" applyBorder="1" applyAlignment="1">
      <alignment horizontal="center" vertical="center" wrapText="1"/>
    </xf>
    <xf numFmtId="0" fontId="8" fillId="3" borderId="6"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0" fillId="0" borderId="50" xfId="0" applyFont="1" applyBorder="1" applyAlignment="1">
      <alignment horizontal="center" vertical="center" wrapText="1"/>
    </xf>
    <xf numFmtId="0" fontId="0" fillId="0" borderId="44" xfId="0" applyFont="1" applyBorder="1" applyAlignment="1">
      <alignment horizontal="center" vertical="center" wrapText="1"/>
    </xf>
    <xf numFmtId="0" fontId="0" fillId="0" borderId="51" xfId="0" applyFont="1" applyBorder="1" applyAlignment="1">
      <alignment horizontal="center" vertical="center" wrapText="1"/>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8" fillId="3" borderId="2" xfId="0" applyFont="1" applyFill="1" applyBorder="1" applyAlignment="1">
      <alignment horizontal="left" vertical="center" wrapText="1"/>
    </xf>
    <xf numFmtId="0" fontId="8" fillId="3" borderId="3" xfId="0" applyFont="1" applyFill="1" applyBorder="1" applyAlignment="1">
      <alignment horizontal="left" vertical="center" wrapText="1"/>
    </xf>
    <xf numFmtId="0" fontId="8" fillId="3" borderId="4" xfId="0" applyFont="1" applyFill="1" applyBorder="1" applyAlignment="1">
      <alignment horizontal="left" vertical="center" wrapText="1"/>
    </xf>
    <xf numFmtId="0" fontId="8" fillId="3" borderId="1" xfId="0" applyFont="1" applyFill="1" applyBorder="1" applyAlignment="1">
      <alignment horizontal="center" vertical="center" wrapText="1"/>
    </xf>
    <xf numFmtId="0" fontId="1" fillId="0" borderId="1" xfId="0" applyFont="1" applyBorder="1" applyAlignment="1">
      <alignment horizontal="center" vertical="center" wrapText="1"/>
    </xf>
    <xf numFmtId="0" fontId="25" fillId="0" borderId="1" xfId="0" applyFont="1" applyBorder="1" applyAlignment="1">
      <alignment horizontal="center" vertical="center" wrapText="1"/>
    </xf>
    <xf numFmtId="0" fontId="8" fillId="8" borderId="2" xfId="0" applyFont="1" applyFill="1" applyBorder="1" applyAlignment="1">
      <alignment horizontal="left" vertical="center" wrapText="1"/>
    </xf>
    <xf numFmtId="0" fontId="8" fillId="8" borderId="3" xfId="0" applyFont="1" applyFill="1" applyBorder="1" applyAlignment="1">
      <alignment horizontal="left" vertical="center" wrapText="1"/>
    </xf>
    <xf numFmtId="0" fontId="8" fillId="8" borderId="4" xfId="0" applyFont="1" applyFill="1" applyBorder="1" applyAlignment="1">
      <alignment horizontal="left" vertical="center" wrapText="1"/>
    </xf>
    <xf numFmtId="0" fontId="7" fillId="6" borderId="2" xfId="0" applyFont="1" applyFill="1" applyBorder="1" applyAlignment="1">
      <alignment horizontal="left" vertical="center" wrapText="1"/>
    </xf>
    <xf numFmtId="0" fontId="7" fillId="6" borderId="3" xfId="0" applyFont="1" applyFill="1" applyBorder="1" applyAlignment="1">
      <alignment horizontal="left" vertical="center" wrapText="1"/>
    </xf>
    <xf numFmtId="0" fontId="7" fillId="6" borderId="4" xfId="0" applyFont="1" applyFill="1" applyBorder="1" applyAlignment="1">
      <alignment horizontal="left" vertical="center" wrapText="1"/>
    </xf>
    <xf numFmtId="10" fontId="7" fillId="0" borderId="3" xfId="1" applyNumberFormat="1" applyFont="1" applyBorder="1" applyAlignment="1">
      <alignment horizontal="center" vertical="center" wrapText="1"/>
    </xf>
    <xf numFmtId="0" fontId="5" fillId="6" borderId="41" xfId="0" applyFont="1" applyFill="1" applyBorder="1" applyAlignment="1">
      <alignment horizontal="center" vertical="center" wrapText="1"/>
    </xf>
    <xf numFmtId="0" fontId="5" fillId="6" borderId="71" xfId="0" applyFont="1" applyFill="1" applyBorder="1" applyAlignment="1">
      <alignment horizontal="center" vertical="center" wrapText="1"/>
    </xf>
    <xf numFmtId="0" fontId="5" fillId="6" borderId="42" xfId="0" applyFont="1" applyFill="1" applyBorder="1" applyAlignment="1">
      <alignment horizontal="center" vertical="center" wrapText="1"/>
    </xf>
    <xf numFmtId="0" fontId="8" fillId="4" borderId="1" xfId="0" applyFont="1" applyFill="1" applyBorder="1" applyAlignment="1">
      <alignment horizontal="center" vertical="center" wrapText="1"/>
    </xf>
    <xf numFmtId="0" fontId="13" fillId="12" borderId="1" xfId="0" applyFont="1" applyFill="1" applyBorder="1" applyAlignment="1">
      <alignment horizontal="center" vertical="center" textRotation="90" wrapText="1"/>
    </xf>
    <xf numFmtId="0" fontId="25" fillId="0" borderId="4" xfId="0" applyFont="1" applyBorder="1" applyAlignment="1">
      <alignment horizontal="center" vertical="center" wrapText="1"/>
    </xf>
    <xf numFmtId="0" fontId="7" fillId="0" borderId="0" xfId="0" applyFont="1" applyBorder="1" applyAlignment="1">
      <alignment horizontal="center" vertical="center" wrapText="1"/>
    </xf>
    <xf numFmtId="0" fontId="5" fillId="6" borderId="2" xfId="0" applyFont="1" applyFill="1" applyBorder="1" applyAlignment="1">
      <alignment horizontal="center" vertical="center" wrapText="1"/>
    </xf>
    <xf numFmtId="0" fontId="5" fillId="6" borderId="3" xfId="0" applyFont="1" applyFill="1" applyBorder="1" applyAlignment="1">
      <alignment horizontal="center" vertical="center" wrapText="1"/>
    </xf>
    <xf numFmtId="0" fontId="5" fillId="6" borderId="4" xfId="0" applyFont="1" applyFill="1" applyBorder="1" applyAlignment="1">
      <alignment horizontal="center" vertical="center" wrapText="1"/>
    </xf>
    <xf numFmtId="0" fontId="0" fillId="6" borderId="41" xfId="0" applyFont="1" applyFill="1" applyBorder="1" applyAlignment="1">
      <alignment horizontal="center" vertical="center" wrapText="1"/>
    </xf>
    <xf numFmtId="0" fontId="0" fillId="6" borderId="71" xfId="0" applyFont="1" applyFill="1" applyBorder="1" applyAlignment="1">
      <alignment horizontal="center" vertical="center" wrapText="1"/>
    </xf>
    <xf numFmtId="0" fontId="0" fillId="6" borderId="42" xfId="0" applyFont="1" applyFill="1" applyBorder="1" applyAlignment="1">
      <alignment horizontal="center" vertical="center" wrapText="1"/>
    </xf>
    <xf numFmtId="2" fontId="8" fillId="4" borderId="1" xfId="0" applyNumberFormat="1" applyFont="1" applyFill="1" applyBorder="1" applyAlignment="1">
      <alignment horizontal="center" vertical="center" wrapText="1"/>
    </xf>
    <xf numFmtId="9" fontId="6" fillId="0" borderId="1" xfId="1" applyFont="1" applyBorder="1" applyAlignment="1">
      <alignment horizontal="center" vertical="center" wrapText="1"/>
    </xf>
    <xf numFmtId="9" fontId="8" fillId="0" borderId="1" xfId="1" applyFont="1" applyBorder="1" applyAlignment="1">
      <alignment horizontal="center" vertical="center" wrapText="1"/>
    </xf>
    <xf numFmtId="0" fontId="6" fillId="0" borderId="2" xfId="0" applyFont="1" applyBorder="1" applyAlignment="1">
      <alignment horizontal="center" wrapText="1"/>
    </xf>
    <xf numFmtId="0" fontId="6" fillId="0" borderId="3" xfId="0" applyFont="1" applyBorder="1" applyAlignment="1">
      <alignment horizontal="center" wrapText="1"/>
    </xf>
    <xf numFmtId="0" fontId="6" fillId="0" borderId="4" xfId="0" applyFont="1" applyBorder="1" applyAlignment="1">
      <alignment horizontal="center" wrapText="1"/>
    </xf>
    <xf numFmtId="0" fontId="4" fillId="0" borderId="0" xfId="0" applyFont="1" applyAlignment="1">
      <alignment horizontal="center" wrapText="1"/>
    </xf>
    <xf numFmtId="9" fontId="7" fillId="0" borderId="1" xfId="1" applyNumberFormat="1" applyFont="1" applyBorder="1" applyAlignment="1">
      <alignment horizontal="center" vertical="center" wrapText="1"/>
    </xf>
    <xf numFmtId="0" fontId="3" fillId="12" borderId="3" xfId="0" applyFont="1" applyFill="1" applyBorder="1" applyAlignment="1">
      <alignment horizontal="left" vertical="center" wrapText="1"/>
    </xf>
    <xf numFmtId="0" fontId="3" fillId="12" borderId="4" xfId="0" applyFont="1" applyFill="1" applyBorder="1" applyAlignment="1">
      <alignment horizontal="left" vertical="center" wrapText="1"/>
    </xf>
    <xf numFmtId="0" fontId="6" fillId="0" borderId="1" xfId="0" applyFont="1" applyBorder="1" applyAlignment="1">
      <alignment horizontal="center" vertical="center" wrapText="1"/>
    </xf>
    <xf numFmtId="0" fontId="6" fillId="0" borderId="2" xfId="0" applyFont="1" applyBorder="1" applyAlignment="1">
      <alignment horizontal="center" vertical="center" wrapText="1"/>
    </xf>
    <xf numFmtId="0" fontId="6" fillId="0" borderId="4" xfId="0" applyFont="1" applyBorder="1" applyAlignment="1">
      <alignment horizontal="center" vertical="center" wrapText="1"/>
    </xf>
    <xf numFmtId="38" fontId="5" fillId="6" borderId="2" xfId="0" applyNumberFormat="1" applyFont="1" applyFill="1" applyBorder="1" applyAlignment="1">
      <alignment horizontal="center" vertical="center" wrapText="1"/>
    </xf>
    <xf numFmtId="38" fontId="5" fillId="6" borderId="3" xfId="0" applyNumberFormat="1" applyFont="1" applyFill="1" applyBorder="1" applyAlignment="1">
      <alignment horizontal="center" vertical="center" wrapText="1"/>
    </xf>
    <xf numFmtId="38" fontId="5" fillId="6" borderId="4" xfId="0" applyNumberFormat="1" applyFont="1" applyFill="1" applyBorder="1" applyAlignment="1">
      <alignment horizontal="center" vertical="center" wrapText="1"/>
    </xf>
    <xf numFmtId="38" fontId="7" fillId="6" borderId="1" xfId="0" applyNumberFormat="1" applyFont="1" applyFill="1" applyBorder="1" applyAlignment="1">
      <alignment horizontal="left" vertical="center" wrapText="1"/>
    </xf>
    <xf numFmtId="38" fontId="5" fillId="6" borderId="1" xfId="0" applyNumberFormat="1" applyFont="1" applyFill="1" applyBorder="1" applyAlignment="1">
      <alignment horizontal="left" vertical="center" wrapText="1"/>
    </xf>
    <xf numFmtId="49" fontId="5" fillId="0" borderId="2" xfId="0" applyNumberFormat="1" applyFont="1" applyBorder="1" applyAlignment="1">
      <alignment horizontal="left" vertical="center" wrapText="1"/>
    </xf>
    <xf numFmtId="49" fontId="5" fillId="0" borderId="4" xfId="0" applyNumberFormat="1" applyFont="1" applyBorder="1" applyAlignment="1">
      <alignment horizontal="left" vertical="center" wrapText="1"/>
    </xf>
    <xf numFmtId="38" fontId="8" fillId="3" borderId="1" xfId="0" applyNumberFormat="1" applyFont="1" applyFill="1" applyBorder="1" applyAlignment="1">
      <alignment horizontal="center" vertical="center" wrapText="1"/>
    </xf>
    <xf numFmtId="38" fontId="8" fillId="3" borderId="2" xfId="0" applyNumberFormat="1" applyFont="1" applyFill="1" applyBorder="1" applyAlignment="1">
      <alignment horizontal="center" vertical="center" wrapText="1"/>
    </xf>
    <xf numFmtId="38" fontId="8" fillId="3" borderId="4" xfId="0" applyNumberFormat="1" applyFont="1" applyFill="1" applyBorder="1" applyAlignment="1">
      <alignment horizontal="center" vertical="center" wrapText="1"/>
    </xf>
    <xf numFmtId="38" fontId="5" fillId="6" borderId="1" xfId="0" applyNumberFormat="1" applyFont="1" applyFill="1" applyBorder="1" applyAlignment="1">
      <alignment vertical="center" wrapText="1"/>
    </xf>
    <xf numFmtId="49" fontId="5" fillId="0" borderId="2" xfId="0" applyNumberFormat="1" applyFont="1" applyBorder="1" applyAlignment="1">
      <alignment horizontal="center" vertical="center" wrapText="1"/>
    </xf>
    <xf numFmtId="49" fontId="5" fillId="0" borderId="4" xfId="0" applyNumberFormat="1" applyFont="1" applyBorder="1" applyAlignment="1">
      <alignment horizontal="center" vertical="center" wrapText="1"/>
    </xf>
    <xf numFmtId="0" fontId="8" fillId="0" borderId="2" xfId="2" applyFont="1" applyBorder="1" applyAlignment="1">
      <alignment horizontal="center" vertical="center"/>
    </xf>
    <xf numFmtId="0" fontId="8" fillId="0" borderId="3" xfId="2" applyFont="1" applyBorder="1" applyAlignment="1">
      <alignment horizontal="center" vertical="center"/>
    </xf>
    <xf numFmtId="0" fontId="8" fillId="0" borderId="4" xfId="2" applyFont="1" applyBorder="1" applyAlignment="1">
      <alignment horizontal="center" vertical="center"/>
    </xf>
    <xf numFmtId="38" fontId="8" fillId="3" borderId="3" xfId="0" applyNumberFormat="1" applyFont="1" applyFill="1" applyBorder="1" applyAlignment="1">
      <alignment horizontal="center" vertical="center" wrapText="1"/>
    </xf>
    <xf numFmtId="0" fontId="6" fillId="0" borderId="3" xfId="0" applyFont="1" applyBorder="1" applyAlignment="1">
      <alignment horizontal="center" vertical="center" wrapText="1"/>
    </xf>
    <xf numFmtId="0" fontId="8" fillId="8" borderId="2" xfId="2" applyFont="1" applyFill="1" applyBorder="1" applyAlignment="1">
      <alignment horizontal="left" vertical="center"/>
    </xf>
    <xf numFmtId="0" fontId="8" fillId="8" borderId="3" xfId="2" applyFont="1" applyFill="1" applyBorder="1" applyAlignment="1">
      <alignment horizontal="left" vertical="center"/>
    </xf>
    <xf numFmtId="0" fontId="8" fillId="8" borderId="4" xfId="2" applyFont="1" applyFill="1" applyBorder="1" applyAlignment="1">
      <alignment horizontal="left" vertical="center"/>
    </xf>
    <xf numFmtId="38" fontId="7" fillId="0" borderId="2" xfId="0" applyNumberFormat="1" applyFont="1" applyBorder="1" applyAlignment="1">
      <alignment vertical="center" wrapText="1"/>
    </xf>
    <xf numFmtId="38" fontId="7" fillId="0" borderId="3" xfId="0" applyNumberFormat="1" applyFont="1" applyBorder="1" applyAlignment="1">
      <alignment vertical="center" wrapText="1"/>
    </xf>
    <xf numFmtId="38" fontId="7" fillId="0" borderId="4" xfId="0" applyNumberFormat="1" applyFont="1" applyBorder="1" applyAlignment="1">
      <alignment vertical="center" wrapText="1"/>
    </xf>
    <xf numFmtId="38" fontId="7" fillId="0" borderId="2" xfId="0" applyNumberFormat="1" applyFont="1" applyBorder="1" applyAlignment="1">
      <alignment horizontal="left" vertical="center" wrapText="1"/>
    </xf>
    <xf numFmtId="38" fontId="7" fillId="0" borderId="3" xfId="0" applyNumberFormat="1" applyFont="1" applyBorder="1" applyAlignment="1">
      <alignment horizontal="left" vertical="center" wrapText="1"/>
    </xf>
    <xf numFmtId="38" fontId="7" fillId="0" borderId="4" xfId="0" applyNumberFormat="1" applyFont="1" applyBorder="1" applyAlignment="1">
      <alignment horizontal="left" vertical="center" wrapText="1"/>
    </xf>
    <xf numFmtId="14" fontId="7" fillId="0" borderId="2" xfId="0" applyNumberFormat="1" applyFont="1" applyBorder="1" applyAlignment="1">
      <alignment horizontal="center" vertical="center" wrapText="1"/>
    </xf>
    <xf numFmtId="14" fontId="7" fillId="0" borderId="4" xfId="0" applyNumberFormat="1" applyFont="1" applyBorder="1" applyAlignment="1">
      <alignment horizontal="center" vertical="center" wrapText="1"/>
    </xf>
    <xf numFmtId="38" fontId="7" fillId="0" borderId="2" xfId="0" applyNumberFormat="1" applyFont="1" applyBorder="1" applyAlignment="1">
      <alignment horizontal="center" vertical="center" wrapText="1"/>
    </xf>
    <xf numFmtId="38" fontId="7" fillId="0" borderId="3" xfId="0" applyNumberFormat="1" applyFont="1" applyBorder="1" applyAlignment="1">
      <alignment horizontal="center" vertical="center" wrapText="1"/>
    </xf>
    <xf numFmtId="38" fontId="7" fillId="0" borderId="4" xfId="0" applyNumberFormat="1" applyFont="1" applyBorder="1" applyAlignment="1">
      <alignment horizontal="center" vertical="center" wrapText="1"/>
    </xf>
    <xf numFmtId="9" fontId="7" fillId="0" borderId="2" xfId="0" applyNumberFormat="1" applyFont="1" applyBorder="1" applyAlignment="1">
      <alignment horizontal="center" vertical="center" wrapText="1"/>
    </xf>
    <xf numFmtId="9" fontId="7" fillId="0" borderId="4" xfId="0" applyNumberFormat="1" applyFont="1" applyBorder="1" applyAlignment="1">
      <alignment horizontal="center" vertical="center" wrapText="1"/>
    </xf>
    <xf numFmtId="0" fontId="22" fillId="0" borderId="2" xfId="0" applyFont="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8" fillId="14" borderId="2" xfId="0" applyFont="1" applyFill="1" applyBorder="1" applyAlignment="1">
      <alignment horizontal="center" vertical="center" wrapText="1"/>
    </xf>
    <xf numFmtId="0" fontId="8" fillId="14" borderId="4" xfId="0" applyFont="1" applyFill="1" applyBorder="1" applyAlignment="1">
      <alignment horizontal="center" vertical="center" wrapText="1"/>
    </xf>
    <xf numFmtId="38" fontId="8" fillId="14" borderId="2" xfId="0" applyNumberFormat="1" applyFont="1" applyFill="1" applyBorder="1" applyAlignment="1">
      <alignment horizontal="center" vertical="center" wrapText="1"/>
    </xf>
    <xf numFmtId="38" fontId="8" fillId="14" borderId="3" xfId="0" applyNumberFormat="1" applyFont="1" applyFill="1" applyBorder="1" applyAlignment="1">
      <alignment horizontal="center" vertical="center" wrapText="1"/>
    </xf>
    <xf numFmtId="38" fontId="8" fillId="14" borderId="4" xfId="0" applyNumberFormat="1" applyFont="1" applyFill="1" applyBorder="1" applyAlignment="1">
      <alignment horizontal="center" vertical="center" wrapText="1"/>
    </xf>
    <xf numFmtId="0" fontId="7" fillId="0" borderId="14" xfId="0" applyFont="1" applyBorder="1" applyAlignment="1">
      <alignment horizontal="center" vertical="center" wrapText="1"/>
    </xf>
    <xf numFmtId="0" fontId="7" fillId="0" borderId="68" xfId="0" applyFont="1" applyBorder="1" applyAlignment="1">
      <alignment horizontal="center" vertical="center" wrapText="1"/>
    </xf>
    <xf numFmtId="38" fontId="7" fillId="0" borderId="2" xfId="0" applyNumberFormat="1" applyFont="1" applyBorder="1" applyAlignment="1">
      <alignment horizontal="left" vertical="top" wrapText="1"/>
    </xf>
    <xf numFmtId="38" fontId="7" fillId="0" borderId="3" xfId="0" applyNumberFormat="1" applyFont="1" applyBorder="1" applyAlignment="1">
      <alignment horizontal="left" vertical="top" wrapText="1"/>
    </xf>
    <xf numFmtId="38" fontId="7" fillId="0" borderId="4" xfId="0" applyNumberFormat="1" applyFont="1" applyBorder="1" applyAlignment="1">
      <alignment horizontal="left" vertical="top" wrapText="1"/>
    </xf>
    <xf numFmtId="49" fontId="7" fillId="0" borderId="3" xfId="0" applyNumberFormat="1" applyFont="1" applyBorder="1" applyAlignment="1">
      <alignment horizontal="left" vertical="center" wrapText="1"/>
    </xf>
    <xf numFmtId="49" fontId="7" fillId="0" borderId="4" xfId="0" applyNumberFormat="1" applyFont="1" applyBorder="1" applyAlignment="1">
      <alignment horizontal="left" vertical="center" wrapText="1"/>
    </xf>
    <xf numFmtId="9" fontId="7" fillId="0" borderId="5" xfId="0" applyNumberFormat="1" applyFont="1" applyBorder="1" applyAlignment="1">
      <alignment horizontal="center" vertical="center" wrapText="1"/>
    </xf>
    <xf numFmtId="9" fontId="7" fillId="0" borderId="7" xfId="0" applyNumberFormat="1" applyFont="1" applyBorder="1" applyAlignment="1">
      <alignment horizontal="center" vertical="center" wrapText="1"/>
    </xf>
    <xf numFmtId="9" fontId="7" fillId="0" borderId="8" xfId="0" applyNumberFormat="1" applyFont="1" applyBorder="1" applyAlignment="1">
      <alignment horizontal="center" vertical="center" wrapText="1"/>
    </xf>
    <xf numFmtId="9" fontId="7" fillId="0" borderId="10" xfId="0" applyNumberFormat="1" applyFont="1" applyBorder="1" applyAlignment="1">
      <alignment horizontal="center" vertical="center" wrapText="1"/>
    </xf>
    <xf numFmtId="0" fontId="7" fillId="0" borderId="14" xfId="0" applyFont="1" applyBorder="1" applyAlignment="1">
      <alignment horizontal="center" vertical="center"/>
    </xf>
    <xf numFmtId="0" fontId="7" fillId="0" borderId="68" xfId="0" applyFont="1" applyBorder="1" applyAlignment="1">
      <alignment horizontal="center" vertical="center"/>
    </xf>
    <xf numFmtId="0" fontId="7" fillId="0" borderId="15" xfId="0" applyFont="1" applyBorder="1" applyAlignment="1">
      <alignment horizontal="center" vertical="center"/>
    </xf>
    <xf numFmtId="0" fontId="7" fillId="0" borderId="40" xfId="0" applyFont="1" applyFill="1" applyBorder="1" applyAlignment="1">
      <alignment horizontal="center" vertical="center" wrapText="1"/>
    </xf>
    <xf numFmtId="0" fontId="7" fillId="0" borderId="14" xfId="0" applyFont="1" applyFill="1" applyBorder="1" applyAlignment="1">
      <alignment horizontal="center" vertical="center" wrapText="1"/>
    </xf>
    <xf numFmtId="0" fontId="7" fillId="0" borderId="11" xfId="0" applyFont="1" applyBorder="1" applyAlignment="1">
      <alignment horizontal="center" vertical="center" wrapText="1"/>
    </xf>
    <xf numFmtId="0" fontId="7" fillId="0" borderId="13" xfId="0" applyFont="1" applyBorder="1" applyAlignment="1">
      <alignment horizontal="center" vertical="center" wrapText="1"/>
    </xf>
    <xf numFmtId="14" fontId="7" fillId="0" borderId="11" xfId="0" applyNumberFormat="1" applyFont="1" applyBorder="1" applyAlignment="1">
      <alignment horizontal="center" vertical="center" wrapText="1"/>
    </xf>
    <xf numFmtId="14" fontId="7" fillId="0" borderId="13" xfId="0" applyNumberFormat="1" applyFont="1" applyBorder="1" applyAlignment="1">
      <alignment horizontal="center" vertical="center" wrapText="1"/>
    </xf>
    <xf numFmtId="0" fontId="7" fillId="0" borderId="11" xfId="0" applyFont="1" applyBorder="1" applyAlignment="1">
      <alignment horizontal="left" vertical="center" wrapText="1"/>
    </xf>
    <xf numFmtId="0" fontId="7" fillId="0" borderId="12" xfId="0" applyFont="1" applyBorder="1" applyAlignment="1">
      <alignment horizontal="left" vertical="center" wrapText="1"/>
    </xf>
    <xf numFmtId="0" fontId="7" fillId="0" borderId="13" xfId="0" applyFont="1" applyBorder="1" applyAlignment="1">
      <alignment horizontal="left" vertical="center" wrapText="1"/>
    </xf>
    <xf numFmtId="38" fontId="7" fillId="0" borderId="5" xfId="0" applyNumberFormat="1" applyFont="1" applyBorder="1" applyAlignment="1">
      <alignment horizontal="center" vertical="center" wrapText="1"/>
    </xf>
    <xf numFmtId="38" fontId="7" fillId="0" borderId="6" xfId="0" applyNumberFormat="1" applyFont="1" applyBorder="1" applyAlignment="1">
      <alignment horizontal="center" vertical="center" wrapText="1"/>
    </xf>
    <xf numFmtId="38" fontId="7" fillId="0" borderId="7" xfId="0" applyNumberFormat="1" applyFont="1" applyBorder="1" applyAlignment="1">
      <alignment horizontal="center" vertical="center" wrapText="1"/>
    </xf>
    <xf numFmtId="38" fontId="7" fillId="0" borderId="8" xfId="0" applyNumberFormat="1" applyFont="1" applyBorder="1" applyAlignment="1">
      <alignment horizontal="center" vertical="center" wrapText="1"/>
    </xf>
    <xf numFmtId="38" fontId="7" fillId="0" borderId="9" xfId="0" applyNumberFormat="1" applyFont="1" applyBorder="1" applyAlignment="1">
      <alignment horizontal="center" vertical="center" wrapText="1"/>
    </xf>
    <xf numFmtId="38" fontId="7" fillId="0" borderId="10" xfId="0" applyNumberFormat="1" applyFont="1" applyBorder="1" applyAlignment="1">
      <alignment horizontal="center" vertical="center" wrapText="1"/>
    </xf>
    <xf numFmtId="0" fontId="7" fillId="0" borderId="11" xfId="0" applyFont="1" applyFill="1" applyBorder="1" applyAlignment="1">
      <alignment horizontal="center" vertical="center" wrapText="1"/>
    </xf>
    <xf numFmtId="0" fontId="7" fillId="0" borderId="13" xfId="0" applyFont="1" applyFill="1" applyBorder="1" applyAlignment="1">
      <alignment horizontal="center" vertical="center" wrapText="1"/>
    </xf>
    <xf numFmtId="0" fontId="7" fillId="0" borderId="75" xfId="0" applyFont="1" applyBorder="1" applyAlignment="1">
      <alignment horizontal="center" vertical="center" wrapText="1"/>
    </xf>
    <xf numFmtId="0" fontId="7" fillId="0" borderId="76" xfId="0" applyFont="1" applyBorder="1" applyAlignment="1">
      <alignment horizontal="center" vertical="center" wrapText="1"/>
    </xf>
    <xf numFmtId="0" fontId="7" fillId="0" borderId="77" xfId="0" applyFont="1" applyBorder="1" applyAlignment="1">
      <alignment horizontal="center" vertical="center" wrapText="1"/>
    </xf>
    <xf numFmtId="38" fontId="8" fillId="0" borderId="2" xfId="0" applyNumberFormat="1" applyFont="1" applyBorder="1" applyAlignment="1">
      <alignment horizontal="left" vertical="center" wrapText="1"/>
    </xf>
    <xf numFmtId="38" fontId="8" fillId="0" borderId="3" xfId="0" applyNumberFormat="1" applyFont="1" applyBorder="1" applyAlignment="1">
      <alignment horizontal="left" vertical="center" wrapText="1"/>
    </xf>
    <xf numFmtId="38" fontId="8" fillId="0" borderId="4" xfId="0" applyNumberFormat="1" applyFont="1" applyBorder="1" applyAlignment="1">
      <alignment horizontal="left" vertical="center" wrapText="1"/>
    </xf>
    <xf numFmtId="0" fontId="8" fillId="2" borderId="1" xfId="0" applyFont="1" applyFill="1" applyBorder="1" applyAlignment="1">
      <alignment horizontal="left"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7"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0"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38" fontId="7" fillId="0" borderId="16" xfId="0" applyNumberFormat="1" applyFont="1" applyBorder="1" applyAlignment="1">
      <alignment horizontal="center" vertical="center" wrapText="1"/>
    </xf>
    <xf numFmtId="38" fontId="7" fillId="0" borderId="0" xfId="0" applyNumberFormat="1" applyFont="1" applyBorder="1" applyAlignment="1">
      <alignment horizontal="center" vertical="center" wrapText="1"/>
    </xf>
    <xf numFmtId="38" fontId="7" fillId="0" borderId="17" xfId="0" applyNumberFormat="1" applyFont="1" applyBorder="1" applyAlignment="1">
      <alignment horizontal="center" vertical="center" wrapText="1"/>
    </xf>
    <xf numFmtId="9" fontId="7" fillId="0" borderId="16" xfId="0" applyNumberFormat="1" applyFont="1" applyBorder="1" applyAlignment="1">
      <alignment horizontal="center" vertical="center" wrapText="1"/>
    </xf>
    <xf numFmtId="9" fontId="7" fillId="0" borderId="17" xfId="0" applyNumberFormat="1" applyFont="1" applyBorder="1" applyAlignment="1">
      <alignment horizontal="center" vertical="center" wrapText="1"/>
    </xf>
    <xf numFmtId="38" fontId="7" fillId="0" borderId="1" xfId="0" applyNumberFormat="1" applyFont="1" applyFill="1" applyBorder="1" applyAlignment="1">
      <alignment horizontal="left" vertical="center" wrapText="1"/>
    </xf>
    <xf numFmtId="9" fontId="7" fillId="0" borderId="14" xfId="0" applyNumberFormat="1" applyFont="1" applyFill="1" applyBorder="1" applyAlignment="1">
      <alignment horizontal="center" vertical="center" wrapText="1"/>
    </xf>
    <xf numFmtId="14" fontId="7" fillId="0" borderId="45" xfId="0" applyNumberFormat="1" applyFont="1" applyFill="1" applyBorder="1" applyAlignment="1">
      <alignment horizontal="center" vertical="center" wrapText="1"/>
    </xf>
    <xf numFmtId="40" fontId="8" fillId="5" borderId="2" xfId="0" applyNumberFormat="1" applyFont="1" applyFill="1" applyBorder="1" applyAlignment="1">
      <alignment horizontal="center" vertical="center"/>
    </xf>
    <xf numFmtId="40" fontId="8" fillId="5" borderId="3" xfId="0" applyNumberFormat="1" applyFont="1" applyFill="1" applyBorder="1" applyAlignment="1">
      <alignment horizontal="center" vertical="center"/>
    </xf>
    <xf numFmtId="40" fontId="8" fillId="5" borderId="4" xfId="0" applyNumberFormat="1" applyFont="1" applyFill="1" applyBorder="1" applyAlignment="1">
      <alignment horizontal="center" vertical="center"/>
    </xf>
    <xf numFmtId="0" fontId="7" fillId="4" borderId="2" xfId="0" applyFont="1" applyFill="1" applyBorder="1" applyAlignment="1">
      <alignment horizontal="center" vertical="center" wrapText="1"/>
    </xf>
    <xf numFmtId="0" fontId="7" fillId="4" borderId="3" xfId="0" applyFont="1" applyFill="1" applyBorder="1" applyAlignment="1">
      <alignment horizontal="center" vertical="center" wrapText="1"/>
    </xf>
    <xf numFmtId="0" fontId="7" fillId="4" borderId="4" xfId="0" applyFont="1" applyFill="1" applyBorder="1" applyAlignment="1">
      <alignment horizontal="center" vertical="center" wrapText="1"/>
    </xf>
    <xf numFmtId="0" fontId="6" fillId="0" borderId="5" xfId="0" applyFont="1" applyBorder="1" applyAlignment="1">
      <alignment horizontal="center" vertical="center" wrapText="1"/>
    </xf>
    <xf numFmtId="0" fontId="6" fillId="0" borderId="6" xfId="0" applyFont="1" applyBorder="1" applyAlignment="1">
      <alignment horizontal="center" vertical="center" wrapText="1"/>
    </xf>
    <xf numFmtId="0" fontId="6" fillId="0" borderId="7" xfId="0" applyFont="1" applyBorder="1" applyAlignment="1">
      <alignment horizontal="center" vertical="center" wrapText="1"/>
    </xf>
    <xf numFmtId="0" fontId="6" fillId="0" borderId="16" xfId="0" applyFont="1" applyBorder="1" applyAlignment="1">
      <alignment horizontal="center" vertical="center" wrapText="1"/>
    </xf>
    <xf numFmtId="0" fontId="6" fillId="0" borderId="0" xfId="0" applyFont="1" applyBorder="1" applyAlignment="1">
      <alignment horizontal="center" vertical="center" wrapText="1"/>
    </xf>
    <xf numFmtId="0" fontId="6" fillId="0" borderId="17" xfId="0" applyFont="1" applyBorder="1" applyAlignment="1">
      <alignment horizontal="center" vertical="center" wrapText="1"/>
    </xf>
    <xf numFmtId="0" fontId="6" fillId="0" borderId="8" xfId="0" applyFont="1" applyBorder="1" applyAlignment="1">
      <alignment horizontal="center" vertical="center" wrapText="1"/>
    </xf>
    <xf numFmtId="0" fontId="6" fillId="0" borderId="9" xfId="0" applyFont="1" applyBorder="1" applyAlignment="1">
      <alignment horizontal="center" vertical="center" wrapText="1"/>
    </xf>
    <xf numFmtId="0" fontId="6" fillId="0" borderId="10" xfId="0" applyFont="1" applyBorder="1" applyAlignment="1">
      <alignment horizontal="center" vertical="center" wrapText="1"/>
    </xf>
    <xf numFmtId="14" fontId="5" fillId="18" borderId="1" xfId="0" applyNumberFormat="1" applyFont="1" applyFill="1" applyBorder="1" applyAlignment="1">
      <alignment horizontal="center" vertical="center" wrapText="1"/>
    </xf>
    <xf numFmtId="0" fontId="7" fillId="0" borderId="1" xfId="0" applyFont="1" applyBorder="1" applyAlignment="1">
      <alignment horizontal="center" wrapText="1"/>
    </xf>
    <xf numFmtId="0" fontId="8" fillId="2" borderId="1" xfId="0" applyFont="1" applyFill="1" applyBorder="1" applyAlignment="1">
      <alignment horizontal="center" vertical="center" wrapText="1"/>
    </xf>
    <xf numFmtId="0" fontId="5" fillId="0" borderId="1" xfId="0" applyFont="1" applyBorder="1" applyAlignment="1">
      <alignment horizontal="center" vertical="center" wrapText="1"/>
    </xf>
    <xf numFmtId="166" fontId="5" fillId="0" borderId="1" xfId="0" applyNumberFormat="1" applyFont="1" applyBorder="1" applyAlignment="1">
      <alignment horizontal="center" vertical="center"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38" fontId="8" fillId="3" borderId="5" xfId="0" applyNumberFormat="1" applyFont="1" applyFill="1" applyBorder="1" applyAlignment="1">
      <alignment horizontal="center" vertical="center" wrapText="1"/>
    </xf>
    <xf numFmtId="38" fontId="8" fillId="3" borderId="6" xfId="0" applyNumberFormat="1" applyFont="1" applyFill="1" applyBorder="1" applyAlignment="1">
      <alignment horizontal="center" vertical="center" wrapText="1"/>
    </xf>
    <xf numFmtId="38" fontId="8" fillId="3" borderId="7" xfId="0" applyNumberFormat="1" applyFont="1" applyFill="1" applyBorder="1" applyAlignment="1">
      <alignment horizontal="center" vertical="center" wrapText="1"/>
    </xf>
    <xf numFmtId="38" fontId="8" fillId="3" borderId="8" xfId="0" applyNumberFormat="1" applyFont="1" applyFill="1" applyBorder="1" applyAlignment="1">
      <alignment horizontal="center" vertical="center" wrapText="1"/>
    </xf>
    <xf numFmtId="38" fontId="8" fillId="3" borderId="9" xfId="0" applyNumberFormat="1" applyFont="1" applyFill="1" applyBorder="1" applyAlignment="1">
      <alignment horizontal="center" vertical="center" wrapText="1"/>
    </xf>
    <xf numFmtId="38" fontId="8" fillId="3" borderId="10" xfId="0" applyNumberFormat="1" applyFont="1" applyFill="1" applyBorder="1" applyAlignment="1">
      <alignment horizontal="center" vertical="center" wrapText="1"/>
    </xf>
    <xf numFmtId="38" fontId="8" fillId="3" borderId="5" xfId="0" applyNumberFormat="1" applyFont="1" applyFill="1" applyBorder="1" applyAlignment="1">
      <alignment horizontal="center" vertical="center"/>
    </xf>
    <xf numFmtId="38" fontId="8" fillId="3" borderId="6" xfId="0" applyNumberFormat="1" applyFont="1" applyFill="1" applyBorder="1" applyAlignment="1">
      <alignment horizontal="center" vertical="center"/>
    </xf>
    <xf numFmtId="38" fontId="8" fillId="3" borderId="7" xfId="0" applyNumberFormat="1" applyFont="1" applyFill="1" applyBorder="1" applyAlignment="1">
      <alignment horizontal="center" vertical="center"/>
    </xf>
    <xf numFmtId="38" fontId="8" fillId="3" borderId="8" xfId="0" applyNumberFormat="1" applyFont="1" applyFill="1" applyBorder="1" applyAlignment="1">
      <alignment horizontal="center" vertical="center"/>
    </xf>
    <xf numFmtId="38" fontId="8" fillId="3" borderId="9" xfId="0" applyNumberFormat="1" applyFont="1" applyFill="1" applyBorder="1" applyAlignment="1">
      <alignment horizontal="center" vertical="center"/>
    </xf>
    <xf numFmtId="38" fontId="8" fillId="3" borderId="10" xfId="0" applyNumberFormat="1" applyFont="1" applyFill="1" applyBorder="1" applyAlignment="1">
      <alignment horizontal="center" vertical="center"/>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0" xfId="0" applyFont="1" applyBorder="1" applyAlignment="1">
      <alignment horizontal="center" vertical="center" wrapText="1"/>
    </xf>
    <xf numFmtId="0" fontId="9" fillId="0" borderId="1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7" fillId="4"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5" fillId="0" borderId="4" xfId="0" applyFont="1" applyBorder="1" applyAlignment="1">
      <alignment horizontal="center" vertical="center" wrapText="1"/>
    </xf>
    <xf numFmtId="0" fontId="8" fillId="9" borderId="2" xfId="0" applyFont="1" applyFill="1" applyBorder="1" applyAlignment="1">
      <alignment horizontal="center" vertical="center" wrapText="1"/>
    </xf>
    <xf numFmtId="0" fontId="8" fillId="9" borderId="3" xfId="0" applyFont="1" applyFill="1" applyBorder="1" applyAlignment="1">
      <alignment horizontal="center" vertical="center" wrapText="1"/>
    </xf>
    <xf numFmtId="0" fontId="8" fillId="9" borderId="4" xfId="0" applyFont="1" applyFill="1" applyBorder="1" applyAlignment="1">
      <alignment horizontal="center" vertical="center" wrapText="1"/>
    </xf>
    <xf numFmtId="0" fontId="5" fillId="0" borderId="5" xfId="0" applyFont="1" applyBorder="1" applyAlignment="1">
      <alignment horizontal="center" wrapText="1"/>
    </xf>
    <xf numFmtId="0" fontId="5" fillId="0" borderId="6" xfId="0" applyFont="1" applyBorder="1" applyAlignment="1">
      <alignment horizontal="center" wrapText="1"/>
    </xf>
    <xf numFmtId="0" fontId="5" fillId="0" borderId="7" xfId="0" applyFont="1" applyBorder="1" applyAlignment="1">
      <alignment horizontal="center" wrapText="1"/>
    </xf>
    <xf numFmtId="0" fontId="5" fillId="0" borderId="16" xfId="0" applyFont="1" applyBorder="1" applyAlignment="1">
      <alignment horizontal="center" wrapText="1"/>
    </xf>
    <xf numFmtId="0" fontId="5" fillId="0" borderId="0" xfId="0" applyFont="1" applyAlignment="1">
      <alignment horizontal="center" wrapText="1"/>
    </xf>
    <xf numFmtId="0" fontId="5" fillId="0" borderId="17" xfId="0" applyFont="1" applyBorder="1" applyAlignment="1">
      <alignment horizontal="center" wrapText="1"/>
    </xf>
    <xf numFmtId="0" fontId="5" fillId="0" borderId="8" xfId="0" applyFont="1" applyBorder="1" applyAlignment="1">
      <alignment horizontal="center" wrapText="1"/>
    </xf>
    <xf numFmtId="0" fontId="5" fillId="0" borderId="9" xfId="0" applyFont="1" applyBorder="1" applyAlignment="1">
      <alignment horizontal="center" wrapText="1"/>
    </xf>
    <xf numFmtId="0" fontId="5" fillId="0" borderId="10" xfId="0" applyFont="1" applyBorder="1" applyAlignment="1">
      <alignment horizontal="center" wrapText="1"/>
    </xf>
    <xf numFmtId="0" fontId="6" fillId="10" borderId="2" xfId="0" applyFont="1" applyFill="1" applyBorder="1" applyAlignment="1">
      <alignment horizontal="center" vertical="center" wrapText="1"/>
    </xf>
    <xf numFmtId="0" fontId="6" fillId="10" borderId="3" xfId="0" applyFont="1" applyFill="1" applyBorder="1" applyAlignment="1">
      <alignment horizontal="center" vertical="center" wrapText="1"/>
    </xf>
    <xf numFmtId="0" fontId="6" fillId="10" borderId="4" xfId="0" applyFont="1" applyFill="1" applyBorder="1" applyAlignment="1">
      <alignment horizontal="center" vertical="center" wrapText="1"/>
    </xf>
    <xf numFmtId="2" fontId="5" fillId="0" borderId="5" xfId="1" applyNumberFormat="1" applyFont="1" applyBorder="1" applyAlignment="1">
      <alignment horizontal="center" vertical="center" wrapText="1"/>
    </xf>
    <xf numFmtId="2" fontId="5" fillId="0" borderId="7" xfId="1" applyNumberFormat="1" applyFont="1" applyBorder="1" applyAlignment="1">
      <alignment horizontal="center" vertical="center" wrapText="1"/>
    </xf>
    <xf numFmtId="2" fontId="5" fillId="0" borderId="8" xfId="1" applyNumberFormat="1" applyFont="1" applyBorder="1" applyAlignment="1">
      <alignment horizontal="center" vertical="center" wrapText="1"/>
    </xf>
    <xf numFmtId="2" fontId="5" fillId="0" borderId="10" xfId="1" applyNumberFormat="1" applyFont="1" applyBorder="1" applyAlignment="1">
      <alignment horizontal="center" vertical="center" wrapText="1"/>
    </xf>
    <xf numFmtId="0" fontId="7" fillId="0" borderId="78" xfId="0" applyFont="1" applyBorder="1" applyAlignment="1">
      <alignment horizontal="left" vertical="center" wrapText="1"/>
    </xf>
    <xf numFmtId="0" fontId="7" fillId="0" borderId="79" xfId="0" applyFont="1" applyBorder="1" applyAlignment="1">
      <alignment horizontal="left" vertical="center" wrapText="1"/>
    </xf>
    <xf numFmtId="0" fontId="7" fillId="0" borderId="80" xfId="0" applyFont="1" applyBorder="1" applyAlignment="1">
      <alignment horizontal="left" vertical="center" wrapText="1"/>
    </xf>
    <xf numFmtId="0" fontId="7" fillId="0" borderId="78" xfId="0" applyFont="1" applyFill="1" applyBorder="1" applyAlignment="1">
      <alignment horizontal="center" vertical="center" wrapText="1"/>
    </xf>
    <xf numFmtId="0" fontId="7" fillId="0" borderId="80" xfId="0" applyFont="1" applyFill="1" applyBorder="1" applyAlignment="1">
      <alignment horizontal="center" vertical="center" wrapText="1"/>
    </xf>
    <xf numFmtId="14" fontId="7" fillId="0" borderId="78" xfId="0" applyNumberFormat="1" applyFont="1" applyBorder="1" applyAlignment="1">
      <alignment horizontal="center" vertical="center" wrapText="1"/>
    </xf>
    <xf numFmtId="14" fontId="7" fillId="0" borderId="80" xfId="0" applyNumberFormat="1" applyFont="1" applyBorder="1" applyAlignment="1">
      <alignment horizontal="center" vertical="center" wrapText="1"/>
    </xf>
    <xf numFmtId="0" fontId="7" fillId="0" borderId="78" xfId="0" applyFont="1" applyBorder="1" applyAlignment="1">
      <alignment horizontal="center" vertical="center" wrapText="1"/>
    </xf>
    <xf numFmtId="0" fontId="7" fillId="0" borderId="79" xfId="0" applyFont="1" applyBorder="1" applyAlignment="1">
      <alignment horizontal="center" vertical="center" wrapText="1"/>
    </xf>
    <xf numFmtId="0" fontId="7" fillId="0" borderId="80" xfId="0" applyFont="1" applyBorder="1" applyAlignment="1">
      <alignment horizontal="center" vertical="center" wrapText="1"/>
    </xf>
    <xf numFmtId="14" fontId="7" fillId="6" borderId="11" xfId="0" applyNumberFormat="1" applyFont="1" applyFill="1" applyBorder="1" applyAlignment="1">
      <alignment horizontal="center" vertical="center" wrapText="1"/>
    </xf>
    <xf numFmtId="14" fontId="7" fillId="6" borderId="13" xfId="0" applyNumberFormat="1" applyFont="1" applyFill="1" applyBorder="1" applyAlignment="1">
      <alignment horizontal="center" vertical="center" wrapText="1"/>
    </xf>
    <xf numFmtId="0" fontId="7" fillId="0" borderId="12" xfId="0" applyFont="1" applyBorder="1" applyAlignment="1">
      <alignment horizontal="center" vertical="center" wrapText="1"/>
    </xf>
    <xf numFmtId="0" fontId="20" fillId="0" borderId="46" xfId="0" applyFont="1" applyBorder="1" applyAlignment="1">
      <alignment horizontal="left" vertical="center" wrapText="1"/>
    </xf>
    <xf numFmtId="0" fontId="20" fillId="0" borderId="47" xfId="0" applyFont="1" applyBorder="1" applyAlignment="1">
      <alignment horizontal="left" vertical="center" wrapText="1"/>
    </xf>
    <xf numFmtId="0" fontId="20" fillId="0" borderId="54" xfId="0" applyFont="1" applyBorder="1" applyAlignment="1">
      <alignment horizontal="left" vertical="center" wrapText="1"/>
    </xf>
    <xf numFmtId="0" fontId="12" fillId="0" borderId="21" xfId="0" applyFont="1" applyBorder="1" applyAlignment="1">
      <alignment horizontal="center" vertical="center"/>
    </xf>
    <xf numFmtId="0" fontId="12" fillId="0" borderId="22" xfId="0" applyFont="1" applyBorder="1" applyAlignment="1">
      <alignment horizontal="center" vertical="center"/>
    </xf>
    <xf numFmtId="0" fontId="12" fillId="0" borderId="1" xfId="0" applyFont="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20" fillId="0" borderId="0" xfId="0" applyFont="1" applyAlignment="1">
      <alignment horizontal="left" wrapText="1"/>
    </xf>
    <xf numFmtId="0" fontId="12" fillId="0" borderId="15" xfId="0" applyFont="1" applyBorder="1" applyAlignment="1">
      <alignment horizontal="center" vertical="center"/>
    </xf>
    <xf numFmtId="0" fontId="12" fillId="0" borderId="56" xfId="0" applyFont="1" applyBorder="1" applyAlignment="1">
      <alignment horizontal="center" vertical="center"/>
    </xf>
    <xf numFmtId="0" fontId="12" fillId="0" borderId="14" xfId="0" applyFont="1" applyBorder="1" applyAlignment="1">
      <alignment horizontal="center" vertical="center"/>
    </xf>
    <xf numFmtId="0" fontId="12" fillId="0" borderId="45" xfId="0" applyFont="1" applyBorder="1" applyAlignment="1">
      <alignment horizontal="center" vertical="center"/>
    </xf>
    <xf numFmtId="0" fontId="20" fillId="0" borderId="40" xfId="0" applyFont="1" applyBorder="1" applyAlignment="1">
      <alignment horizontal="left" vertical="center" wrapText="1"/>
    </xf>
    <xf numFmtId="0" fontId="20" fillId="0" borderId="58" xfId="0" applyFont="1" applyBorder="1" applyAlignment="1">
      <alignment horizontal="left" vertical="center" wrapText="1"/>
    </xf>
    <xf numFmtId="0" fontId="20" fillId="0" borderId="57" xfId="0" applyFont="1" applyBorder="1" applyAlignment="1">
      <alignment horizontal="left" vertical="center" wrapText="1"/>
    </xf>
    <xf numFmtId="0" fontId="20" fillId="0" borderId="23" xfId="0" applyFont="1" applyBorder="1" applyAlignment="1">
      <alignment horizontal="left" vertical="center" wrapText="1"/>
    </xf>
    <xf numFmtId="0" fontId="20" fillId="0" borderId="33" xfId="0" applyFont="1" applyBorder="1" applyAlignment="1">
      <alignment horizontal="left" vertical="center" wrapText="1"/>
    </xf>
    <xf numFmtId="0" fontId="20" fillId="0" borderId="2" xfId="0" applyFont="1" applyBorder="1" applyAlignment="1">
      <alignment horizontal="center" vertical="center"/>
    </xf>
    <xf numFmtId="0" fontId="20" fillId="0" borderId="29" xfId="0" applyFont="1" applyBorder="1" applyAlignment="1">
      <alignment horizontal="center" vertical="center"/>
    </xf>
    <xf numFmtId="0" fontId="12" fillId="0" borderId="2" xfId="0" applyFont="1" applyBorder="1" applyAlignment="1">
      <alignment horizontal="center" vertical="center"/>
    </xf>
    <xf numFmtId="0" fontId="12" fillId="0" borderId="29" xfId="0" applyFont="1" applyBorder="1" applyAlignment="1">
      <alignment horizontal="center" vertical="center"/>
    </xf>
    <xf numFmtId="0" fontId="12" fillId="0" borderId="41" xfId="0" applyFont="1" applyBorder="1" applyAlignment="1">
      <alignment horizontal="center" vertical="center"/>
    </xf>
    <xf numFmtId="0" fontId="12" fillId="0" borderId="59" xfId="0" applyFont="1" applyBorder="1" applyAlignment="1">
      <alignment horizontal="center" vertical="center"/>
    </xf>
    <xf numFmtId="0" fontId="20" fillId="0" borderId="55" xfId="0" applyFont="1" applyBorder="1" applyAlignment="1">
      <alignment horizontal="left" vertical="center" wrapText="1"/>
    </xf>
    <xf numFmtId="0" fontId="20" fillId="0" borderId="2" xfId="0" applyFont="1" applyBorder="1" applyAlignment="1">
      <alignment horizontal="center" vertical="center" wrapText="1"/>
    </xf>
    <xf numFmtId="0" fontId="20" fillId="0" borderId="29"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29" xfId="0" applyFont="1" applyBorder="1" applyAlignment="1">
      <alignment horizontal="center" vertical="center" wrapText="1"/>
    </xf>
    <xf numFmtId="0" fontId="20" fillId="0" borderId="60" xfId="0" applyFont="1" applyBorder="1" applyAlignment="1">
      <alignment horizontal="left" vertical="center" wrapText="1"/>
    </xf>
    <xf numFmtId="0" fontId="20" fillId="0" borderId="61" xfId="0" applyFont="1" applyBorder="1" applyAlignment="1">
      <alignment horizontal="left" vertical="center" wrapText="1"/>
    </xf>
    <xf numFmtId="0" fontId="20" fillId="0" borderId="2" xfId="0" applyFont="1" applyBorder="1" applyAlignment="1">
      <alignment horizontal="left" vertical="center" wrapText="1"/>
    </xf>
    <xf numFmtId="0" fontId="20" fillId="0" borderId="29" xfId="0" applyFont="1" applyBorder="1" applyAlignment="1">
      <alignment horizontal="left" vertical="center" wrapText="1"/>
    </xf>
    <xf numFmtId="0" fontId="12" fillId="0" borderId="26" xfId="0" applyFont="1" applyBorder="1" applyAlignment="1">
      <alignment horizontal="center" vertical="center"/>
    </xf>
    <xf numFmtId="0" fontId="12" fillId="0" borderId="27" xfId="0" applyFont="1" applyBorder="1" applyAlignment="1">
      <alignment horizontal="center" vertical="center"/>
    </xf>
    <xf numFmtId="0" fontId="12" fillId="0" borderId="28" xfId="0" applyFont="1" applyBorder="1" applyAlignment="1">
      <alignment horizontal="center" vertical="center"/>
    </xf>
    <xf numFmtId="0" fontId="12" fillId="0" borderId="39" xfId="0" applyFont="1" applyBorder="1" applyAlignment="1">
      <alignment horizontal="center" vertical="center"/>
    </xf>
    <xf numFmtId="0" fontId="12" fillId="0" borderId="43" xfId="0" applyFont="1" applyBorder="1" applyAlignment="1">
      <alignment horizontal="center" vertical="center"/>
    </xf>
    <xf numFmtId="1" fontId="12" fillId="0" borderId="21" xfId="0" applyNumberFormat="1" applyFont="1" applyBorder="1" applyAlignment="1">
      <alignment horizontal="center" vertical="center"/>
    </xf>
    <xf numFmtId="1" fontId="12" fillId="0" borderId="31" xfId="0" applyNumberFormat="1" applyFont="1" applyBorder="1" applyAlignment="1">
      <alignment horizontal="center" vertical="center"/>
    </xf>
    <xf numFmtId="1" fontId="12" fillId="0" borderId="52" xfId="0" applyNumberFormat="1" applyFont="1" applyBorder="1" applyAlignment="1">
      <alignment horizontal="center" vertical="center"/>
    </xf>
    <xf numFmtId="1" fontId="12" fillId="0" borderId="53" xfId="0" applyNumberFormat="1" applyFont="1" applyBorder="1" applyAlignment="1">
      <alignment horizontal="center" vertical="center"/>
    </xf>
    <xf numFmtId="0" fontId="12" fillId="0" borderId="35" xfId="0" applyFont="1" applyBorder="1" applyAlignment="1">
      <alignment horizontal="center" vertical="center"/>
    </xf>
    <xf numFmtId="0" fontId="12" fillId="0" borderId="19" xfId="0" applyFont="1" applyBorder="1" applyAlignment="1">
      <alignment horizontal="center" vertical="center"/>
    </xf>
    <xf numFmtId="0" fontId="12" fillId="0" borderId="38" xfId="0" applyFont="1" applyBorder="1" applyAlignment="1">
      <alignment horizontal="center" vertical="center"/>
    </xf>
    <xf numFmtId="0" fontId="12" fillId="0" borderId="20" xfId="0" applyFont="1" applyBorder="1" applyAlignment="1">
      <alignment horizontal="center" vertical="center"/>
    </xf>
    <xf numFmtId="0" fontId="12" fillId="0" borderId="36" xfId="0" applyFont="1" applyBorder="1" applyAlignment="1">
      <alignment horizontal="center" vertical="center"/>
    </xf>
    <xf numFmtId="0" fontId="12" fillId="0" borderId="34" xfId="0" applyFont="1" applyBorder="1" applyAlignment="1">
      <alignment horizontal="center" vertical="center"/>
    </xf>
    <xf numFmtId="175" fontId="12" fillId="0" borderId="52" xfId="0" applyNumberFormat="1" applyFont="1" applyBorder="1" applyAlignment="1">
      <alignment horizontal="center" vertical="center"/>
    </xf>
    <xf numFmtId="175" fontId="12" fillId="0" borderId="53" xfId="0" applyNumberFormat="1" applyFont="1" applyBorder="1" applyAlignment="1">
      <alignment horizontal="center" vertical="center"/>
    </xf>
    <xf numFmtId="0" fontId="12" fillId="0" borderId="52" xfId="0" applyFont="1" applyBorder="1" applyAlignment="1">
      <alignment horizontal="center" vertical="center"/>
    </xf>
    <xf numFmtId="0" fontId="12" fillId="0" borderId="53" xfId="0" applyFont="1" applyBorder="1" applyAlignment="1">
      <alignment horizontal="center" vertical="center"/>
    </xf>
    <xf numFmtId="0" fontId="12" fillId="0" borderId="7" xfId="0" applyFont="1" applyBorder="1" applyAlignment="1">
      <alignment horizontal="center" vertical="center" wrapText="1"/>
    </xf>
    <xf numFmtId="0" fontId="12" fillId="0" borderId="10" xfId="0" applyFont="1" applyBorder="1" applyAlignment="1">
      <alignment horizontal="center" vertical="center" wrapText="1"/>
    </xf>
    <xf numFmtId="0" fontId="12" fillId="0" borderId="69" xfId="0" applyFont="1" applyBorder="1" applyAlignment="1">
      <alignment horizontal="center" vertical="center"/>
    </xf>
    <xf numFmtId="0" fontId="12" fillId="0" borderId="42" xfId="0" applyFont="1" applyBorder="1" applyAlignment="1">
      <alignment horizontal="center" vertical="center"/>
    </xf>
    <xf numFmtId="0" fontId="12" fillId="0" borderId="50" xfId="0" applyFont="1" applyBorder="1" applyAlignment="1">
      <alignment horizontal="center" vertical="center"/>
    </xf>
    <xf numFmtId="0" fontId="12" fillId="0" borderId="44" xfId="0" applyFont="1" applyBorder="1" applyAlignment="1">
      <alignment horizontal="center" vertical="center"/>
    </xf>
    <xf numFmtId="0" fontId="12" fillId="0" borderId="51" xfId="0" applyFont="1" applyBorder="1" applyAlignment="1">
      <alignment horizontal="center" vertical="center"/>
    </xf>
    <xf numFmtId="1" fontId="12" fillId="0" borderId="41" xfId="0" applyNumberFormat="1" applyFont="1" applyBorder="1" applyAlignment="1">
      <alignment horizontal="center" vertical="center"/>
    </xf>
    <xf numFmtId="1" fontId="12" fillId="0" borderId="42" xfId="0" applyNumberFormat="1" applyFont="1" applyBorder="1" applyAlignment="1">
      <alignment horizontal="center" vertical="center"/>
    </xf>
    <xf numFmtId="0" fontId="12" fillId="0" borderId="49" xfId="0" applyFont="1" applyBorder="1" applyAlignment="1">
      <alignment horizontal="center" vertical="center"/>
    </xf>
    <xf numFmtId="0" fontId="12" fillId="0" borderId="7" xfId="0" applyFont="1" applyBorder="1" applyAlignment="1">
      <alignment horizontal="center" vertical="center"/>
    </xf>
    <xf numFmtId="0" fontId="12" fillId="0" borderId="4" xfId="0" applyFont="1" applyBorder="1" applyAlignment="1">
      <alignment horizontal="center" vertical="center"/>
    </xf>
    <xf numFmtId="0" fontId="12" fillId="0" borderId="48" xfId="0" applyFont="1" applyBorder="1" applyAlignment="1">
      <alignment horizontal="center" vertical="center"/>
    </xf>
    <xf numFmtId="0" fontId="12" fillId="0" borderId="10" xfId="0" applyFont="1" applyBorder="1" applyAlignment="1">
      <alignment horizontal="center" vertical="center"/>
    </xf>
    <xf numFmtId="1" fontId="12" fillId="0" borderId="5" xfId="0" applyNumberFormat="1" applyFont="1" applyBorder="1" applyAlignment="1">
      <alignment horizontal="center" vertical="center"/>
    </xf>
    <xf numFmtId="1" fontId="12" fillId="0" borderId="7" xfId="0" applyNumberFormat="1" applyFont="1" applyBorder="1" applyAlignment="1">
      <alignment horizontal="center" vertical="center"/>
    </xf>
    <xf numFmtId="1" fontId="12" fillId="0" borderId="8" xfId="0" applyNumberFormat="1" applyFont="1" applyBorder="1" applyAlignment="1">
      <alignment horizontal="center" vertical="center"/>
    </xf>
    <xf numFmtId="1" fontId="12" fillId="0" borderId="10" xfId="0" applyNumberFormat="1" applyFont="1" applyBorder="1" applyAlignment="1">
      <alignment horizontal="center" vertical="center"/>
    </xf>
    <xf numFmtId="1" fontId="12" fillId="0" borderId="14"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0" fontId="12" fillId="0" borderId="18" xfId="0" applyFont="1" applyBorder="1" applyAlignment="1">
      <alignment horizontal="center" vertical="center"/>
    </xf>
    <xf numFmtId="0" fontId="6" fillId="0" borderId="46" xfId="0" applyFont="1" applyBorder="1" applyAlignment="1">
      <alignment horizontal="center"/>
    </xf>
    <xf numFmtId="0" fontId="6" fillId="0" borderId="47" xfId="0" applyFont="1" applyBorder="1" applyAlignment="1">
      <alignment horizontal="center"/>
    </xf>
    <xf numFmtId="0" fontId="12" fillId="0" borderId="35" xfId="0" applyFont="1" applyBorder="1" applyAlignment="1">
      <alignment horizontal="center"/>
    </xf>
    <xf numFmtId="0" fontId="12" fillId="0" borderId="18" xfId="0" applyFont="1" applyBorder="1" applyAlignment="1">
      <alignment horizontal="center"/>
    </xf>
    <xf numFmtId="0" fontId="12" fillId="0" borderId="36" xfId="0" applyFont="1" applyBorder="1" applyAlignment="1">
      <alignment horizontal="center"/>
    </xf>
    <xf numFmtId="0" fontId="12" fillId="0" borderId="0" xfId="0" applyFont="1" applyAlignment="1">
      <alignment horizontal="center" vertical="center"/>
    </xf>
    <xf numFmtId="0" fontId="12" fillId="0" borderId="16" xfId="0" applyFont="1" applyBorder="1" applyAlignment="1">
      <alignment horizontal="center"/>
    </xf>
    <xf numFmtId="0" fontId="12" fillId="0" borderId="0" xfId="0" applyFont="1" applyAlignment="1">
      <alignment horizontal="center"/>
    </xf>
    <xf numFmtId="0" fontId="12" fillId="0" borderId="17" xfId="0" applyFont="1" applyBorder="1" applyAlignment="1">
      <alignment horizontal="center"/>
    </xf>
    <xf numFmtId="0" fontId="20" fillId="0" borderId="9"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2" fillId="0" borderId="1" xfId="0" applyFont="1" applyBorder="1" applyAlignment="1">
      <alignment horizontal="center" vertical="center" wrapText="1"/>
    </xf>
    <xf numFmtId="171" fontId="2" fillId="0" borderId="1" xfId="0" applyNumberFormat="1" applyFont="1" applyBorder="1" applyAlignment="1">
      <alignment horizontal="center" vertical="center" wrapText="1"/>
    </xf>
    <xf numFmtId="15" fontId="5" fillId="0" borderId="1" xfId="0" applyNumberFormat="1" applyFont="1" applyBorder="1" applyAlignment="1">
      <alignment horizontal="center" vertical="center" wrapText="1"/>
    </xf>
    <xf numFmtId="14" fontId="0" fillId="0" borderId="1" xfId="0" applyNumberFormat="1" applyBorder="1" applyAlignment="1">
      <alignment horizontal="center" vertical="center" wrapText="1"/>
    </xf>
    <xf numFmtId="171" fontId="7" fillId="0" borderId="1" xfId="5" applyNumberFormat="1" applyFont="1" applyBorder="1" applyAlignment="1">
      <alignment horizontal="center" vertical="center" wrapText="1"/>
    </xf>
    <xf numFmtId="171" fontId="7" fillId="0" borderId="1" xfId="5" applyNumberFormat="1" applyFont="1" applyBorder="1" applyAlignment="1">
      <alignment horizontal="right" vertical="center" wrapText="1"/>
    </xf>
    <xf numFmtId="171" fontId="2" fillId="0" borderId="1" xfId="0" applyNumberFormat="1" applyFont="1" applyBorder="1" applyAlignment="1">
      <alignment horizontal="right" vertical="center" wrapText="1"/>
    </xf>
    <xf numFmtId="15" fontId="5" fillId="0" borderId="1" xfId="0" applyNumberFormat="1" applyFont="1" applyBorder="1" applyAlignment="1">
      <alignment horizontal="right" vertical="center" wrapText="1"/>
    </xf>
    <xf numFmtId="0" fontId="5" fillId="0" borderId="1" xfId="0" applyFont="1" applyBorder="1" applyAlignment="1">
      <alignment horizontal="right" vertical="center" wrapText="1"/>
    </xf>
    <xf numFmtId="181" fontId="0" fillId="0" borderId="1" xfId="0" applyNumberFormat="1" applyBorder="1" applyAlignment="1">
      <alignment horizontal="right" vertical="center" wrapText="1"/>
    </xf>
    <xf numFmtId="181" fontId="2" fillId="0" borderId="1" xfId="0" applyNumberFormat="1" applyFont="1" applyBorder="1" applyAlignment="1">
      <alignment horizontal="right" vertical="center" wrapText="1"/>
    </xf>
    <xf numFmtId="38" fontId="8" fillId="3" borderId="1" xfId="2" applyNumberFormat="1" applyFont="1" applyFill="1" applyBorder="1" applyAlignment="1">
      <alignment horizontal="center" vertical="center" wrapText="1"/>
    </xf>
    <xf numFmtId="38" fontId="8" fillId="3" borderId="1" xfId="2" applyNumberFormat="1" applyFont="1" applyFill="1" applyBorder="1" applyAlignment="1">
      <alignment horizontal="center" vertical="center"/>
    </xf>
    <xf numFmtId="0" fontId="7" fillId="0" borderId="5" xfId="2" applyFont="1" applyBorder="1" applyAlignment="1">
      <alignment horizontal="center" vertical="center" wrapText="1"/>
    </xf>
    <xf numFmtId="0" fontId="7" fillId="0" borderId="7" xfId="2" applyFont="1" applyBorder="1" applyAlignment="1">
      <alignment horizontal="center" vertical="center" wrapText="1"/>
    </xf>
    <xf numFmtId="0" fontId="7" fillId="0" borderId="8" xfId="2" applyFont="1" applyBorder="1" applyAlignment="1">
      <alignment horizontal="center" vertical="center" wrapText="1"/>
    </xf>
    <xf numFmtId="0" fontId="7" fillId="0" borderId="10" xfId="2" applyFont="1" applyBorder="1" applyAlignment="1">
      <alignment horizontal="center" vertical="center" wrapText="1"/>
    </xf>
    <xf numFmtId="171" fontId="5" fillId="0" borderId="14" xfId="0" applyNumberFormat="1" applyFont="1" applyBorder="1" applyAlignment="1">
      <alignment horizontal="right" vertical="center" wrapText="1"/>
    </xf>
    <xf numFmtId="171" fontId="5" fillId="0" borderId="15" xfId="0" applyNumberFormat="1" applyFont="1" applyBorder="1" applyAlignment="1">
      <alignment horizontal="right" vertical="center" wrapText="1"/>
    </xf>
    <xf numFmtId="178" fontId="4" fillId="0" borderId="6" xfId="0" applyNumberFormat="1" applyFont="1" applyBorder="1" applyAlignment="1">
      <alignment wrapText="1"/>
    </xf>
    <xf numFmtId="0" fontId="0" fillId="0" borderId="6" xfId="0" applyBorder="1" applyAlignment="1">
      <alignment wrapText="1"/>
    </xf>
    <xf numFmtId="0" fontId="8" fillId="3" borderId="1" xfId="2" applyFont="1" applyFill="1" applyBorder="1" applyAlignment="1">
      <alignment horizontal="center" vertical="center"/>
    </xf>
    <xf numFmtId="0" fontId="8" fillId="14" borderId="1" xfId="2" applyFont="1" applyFill="1" applyBorder="1" applyAlignment="1">
      <alignment horizontal="center" vertical="center"/>
    </xf>
    <xf numFmtId="0" fontId="7" fillId="0" borderId="1" xfId="2" applyFont="1" applyBorder="1" applyAlignment="1">
      <alignment horizontal="center" wrapText="1"/>
    </xf>
    <xf numFmtId="0" fontId="5" fillId="0" borderId="1" xfId="0" applyFont="1" applyBorder="1" applyAlignment="1">
      <alignment horizontal="center" wrapText="1"/>
    </xf>
    <xf numFmtId="178" fontId="2" fillId="0" borderId="1" xfId="0" applyNumberFormat="1" applyFont="1" applyBorder="1" applyAlignment="1">
      <alignment wrapText="1"/>
    </xf>
    <xf numFmtId="0" fontId="20" fillId="0" borderId="1" xfId="0" applyFont="1" applyBorder="1" applyAlignment="1">
      <alignment wrapText="1"/>
    </xf>
    <xf numFmtId="15" fontId="7" fillId="0" borderId="1" xfId="2" applyNumberFormat="1" applyFont="1" applyBorder="1" applyAlignment="1">
      <alignment wrapText="1"/>
    </xf>
    <xf numFmtId="178" fontId="7" fillId="0" borderId="2" xfId="5" applyNumberFormat="1" applyFont="1" applyBorder="1" applyAlignment="1">
      <alignment wrapText="1"/>
    </xf>
    <xf numFmtId="178" fontId="7" fillId="0" borderId="4" xfId="5" applyNumberFormat="1" applyFont="1" applyBorder="1" applyAlignment="1">
      <alignment wrapText="1"/>
    </xf>
    <xf numFmtId="178" fontId="2" fillId="0" borderId="2" xfId="0" applyNumberFormat="1" applyFont="1" applyBorder="1" applyAlignment="1">
      <alignment vertical="center" wrapText="1"/>
    </xf>
    <xf numFmtId="178" fontId="2" fillId="0" borderId="3" xfId="0" applyNumberFormat="1" applyFont="1" applyBorder="1" applyAlignment="1">
      <alignment vertical="center" wrapText="1"/>
    </xf>
    <xf numFmtId="0" fontId="20" fillId="0" borderId="2" xfId="0" applyFont="1" applyBorder="1" applyAlignment="1">
      <alignment vertical="center" wrapText="1"/>
    </xf>
    <xf numFmtId="0" fontId="20" fillId="0" borderId="4" xfId="0" applyFont="1" applyBorder="1" applyAlignment="1">
      <alignment vertical="center" wrapText="1"/>
    </xf>
    <xf numFmtId="15" fontId="7" fillId="0" borderId="1" xfId="2" applyNumberFormat="1" applyFont="1" applyBorder="1" applyAlignment="1">
      <alignment vertical="center" wrapText="1"/>
    </xf>
    <xf numFmtId="0" fontId="7" fillId="0" borderId="1" xfId="2" applyFont="1" applyBorder="1" applyAlignment="1">
      <alignment horizontal="justify" vertical="justify" wrapText="1"/>
    </xf>
    <xf numFmtId="178" fontId="7" fillId="0" borderId="1" xfId="5" applyNumberFormat="1" applyFont="1" applyBorder="1" applyAlignment="1">
      <alignment vertical="center" wrapText="1"/>
    </xf>
    <xf numFmtId="178" fontId="7" fillId="0" borderId="2" xfId="5" applyNumberFormat="1" applyFont="1" applyBorder="1" applyAlignment="1">
      <alignment vertical="center" wrapText="1"/>
    </xf>
    <xf numFmtId="15" fontId="7" fillId="0" borderId="2" xfId="2" applyNumberFormat="1" applyFont="1" applyBorder="1" applyAlignment="1">
      <alignment vertical="center" wrapText="1"/>
    </xf>
    <xf numFmtId="15" fontId="7" fillId="0" borderId="4" xfId="2" applyNumberFormat="1" applyFont="1" applyBorder="1" applyAlignment="1">
      <alignment vertical="center" wrapText="1"/>
    </xf>
    <xf numFmtId="0" fontId="7" fillId="0" borderId="2" xfId="2" applyFont="1" applyBorder="1" applyAlignment="1">
      <alignment horizontal="center" wrapText="1"/>
    </xf>
    <xf numFmtId="0" fontId="7" fillId="0" borderId="4" xfId="2" applyFont="1" applyBorder="1" applyAlignment="1">
      <alignment horizontal="center" wrapText="1"/>
    </xf>
    <xf numFmtId="178" fontId="7" fillId="0" borderId="1" xfId="5" applyNumberFormat="1" applyFont="1" applyBorder="1" applyAlignment="1">
      <alignment wrapText="1"/>
    </xf>
    <xf numFmtId="0" fontId="20" fillId="0" borderId="2" xfId="0" applyFont="1" applyBorder="1" applyAlignment="1">
      <alignment wrapText="1"/>
    </xf>
    <xf numFmtId="0" fontId="20" fillId="0" borderId="4" xfId="0" applyFont="1" applyBorder="1" applyAlignment="1">
      <alignment wrapText="1"/>
    </xf>
    <xf numFmtId="0" fontId="0" fillId="0" borderId="1" xfId="0" applyBorder="1" applyAlignment="1">
      <alignment horizontal="center" vertical="center" wrapText="1"/>
    </xf>
    <xf numFmtId="171" fontId="2" fillId="0" borderId="1" xfId="0" applyNumberFormat="1" applyFont="1" applyBorder="1" applyAlignment="1">
      <alignment horizontal="right" wrapText="1"/>
    </xf>
    <xf numFmtId="0" fontId="5" fillId="0" borderId="1" xfId="0" applyFont="1" applyBorder="1" applyAlignment="1">
      <alignment horizontal="right" wrapText="1"/>
    </xf>
    <xf numFmtId="15" fontId="0" fillId="0" borderId="1" xfId="0" applyNumberFormat="1" applyBorder="1" applyAlignment="1">
      <alignment horizontal="right" wrapText="1"/>
    </xf>
    <xf numFmtId="0" fontId="2" fillId="0" borderId="1" xfId="0" applyFont="1" applyBorder="1" applyAlignment="1">
      <alignment horizontal="right" wrapText="1"/>
    </xf>
    <xf numFmtId="171" fontId="7" fillId="0" borderId="2" xfId="5" applyNumberFormat="1" applyFont="1" applyBorder="1" applyAlignment="1">
      <alignment horizontal="right" wrapText="1"/>
    </xf>
    <xf numFmtId="171" fontId="7" fillId="0" borderId="4" xfId="5" applyNumberFormat="1" applyFont="1" applyBorder="1" applyAlignment="1">
      <alignment horizontal="right" wrapText="1"/>
    </xf>
    <xf numFmtId="171" fontId="46" fillId="0" borderId="2" xfId="14" applyNumberFormat="1" applyBorder="1" applyAlignment="1">
      <alignment horizontal="right" wrapText="1"/>
    </xf>
    <xf numFmtId="171" fontId="46" fillId="0" borderId="4" xfId="14" applyNumberFormat="1" applyBorder="1" applyAlignment="1">
      <alignment horizontal="right" wrapText="1"/>
    </xf>
    <xf numFmtId="14" fontId="0" fillId="0" borderId="1" xfId="0" applyNumberFormat="1" applyBorder="1" applyAlignment="1">
      <alignment horizontal="right" wrapText="1"/>
    </xf>
    <xf numFmtId="0" fontId="0" fillId="0" borderId="1" xfId="0" applyBorder="1" applyAlignment="1">
      <alignment horizontal="right"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171" fontId="7" fillId="0" borderId="0" xfId="5" applyNumberFormat="1" applyFont="1" applyAlignment="1">
      <alignment horizontal="center" vertical="center" wrapText="1"/>
    </xf>
    <xf numFmtId="0" fontId="7" fillId="0" borderId="0" xfId="2" applyFont="1" applyAlignment="1">
      <alignment horizontal="center" vertical="center" wrapText="1"/>
    </xf>
    <xf numFmtId="0" fontId="8" fillId="3" borderId="16" xfId="0" applyFont="1" applyFill="1" applyBorder="1" applyAlignment="1">
      <alignment horizontal="center" vertical="center" wrapText="1"/>
    </xf>
    <xf numFmtId="0" fontId="8" fillId="3" borderId="0" xfId="0" applyFont="1" applyFill="1" applyAlignment="1">
      <alignment horizontal="center" vertical="center" wrapText="1"/>
    </xf>
    <xf numFmtId="0" fontId="8" fillId="3" borderId="17" xfId="0" applyFont="1" applyFill="1" applyBorder="1" applyAlignment="1">
      <alignment horizontal="center" vertical="center" wrapText="1"/>
    </xf>
    <xf numFmtId="171" fontId="0" fillId="0" borderId="1" xfId="0" applyNumberFormat="1" applyBorder="1" applyAlignment="1">
      <alignment horizontal="right" wrapText="1"/>
    </xf>
    <xf numFmtId="171" fontId="7" fillId="0" borderId="1" xfId="5" applyNumberFormat="1" applyFont="1" applyBorder="1" applyAlignment="1">
      <alignment horizontal="right" wrapText="1"/>
    </xf>
    <xf numFmtId="171" fontId="5" fillId="0" borderId="1" xfId="0" applyNumberFormat="1" applyFont="1" applyBorder="1" applyAlignment="1">
      <alignment horizontal="right" wrapText="1"/>
    </xf>
    <xf numFmtId="177" fontId="5" fillId="0" borderId="1" xfId="0" applyNumberFormat="1" applyFont="1" applyBorder="1" applyAlignment="1">
      <alignment horizontal="right" wrapText="1"/>
    </xf>
    <xf numFmtId="0" fontId="20" fillId="0" borderId="1" xfId="0" applyFont="1" applyBorder="1" applyAlignment="1">
      <alignment horizontal="center" vertical="center" wrapText="1"/>
    </xf>
    <xf numFmtId="171" fontId="5" fillId="0" borderId="1" xfId="0" applyNumberFormat="1" applyFont="1" applyBorder="1" applyAlignment="1">
      <alignment horizontal="center" vertical="center" wrapText="1"/>
    </xf>
    <xf numFmtId="171" fontId="5" fillId="0" borderId="1" xfId="0" applyNumberFormat="1" applyFont="1" applyBorder="1" applyAlignment="1">
      <alignment horizontal="center"/>
    </xf>
    <xf numFmtId="171" fontId="2" fillId="0" borderId="2" xfId="0" applyNumberFormat="1" applyFont="1" applyBorder="1" applyAlignment="1">
      <alignment horizontal="right" wrapText="1"/>
    </xf>
    <xf numFmtId="0" fontId="2" fillId="0" borderId="3" xfId="0" applyFont="1" applyBorder="1" applyAlignment="1">
      <alignment horizontal="right" wrapText="1"/>
    </xf>
    <xf numFmtId="0" fontId="2" fillId="0" borderId="4" xfId="0" applyFont="1" applyBorder="1" applyAlignment="1">
      <alignment horizontal="right" wrapText="1"/>
    </xf>
    <xf numFmtId="14" fontId="2" fillId="0" borderId="1" xfId="0" applyNumberFormat="1" applyFont="1" applyBorder="1" applyAlignment="1">
      <alignment horizontal="right" vertical="center" wrapText="1"/>
    </xf>
    <xf numFmtId="0" fontId="2" fillId="0" borderId="1" xfId="0" applyFont="1" applyBorder="1" applyAlignment="1">
      <alignment horizontal="right" vertical="center" wrapText="1"/>
    </xf>
    <xf numFmtId="171" fontId="5" fillId="0" borderId="1" xfId="0" applyNumberFormat="1" applyFont="1" applyBorder="1" applyAlignment="1">
      <alignment horizontal="right"/>
    </xf>
    <xf numFmtId="14" fontId="2" fillId="0" borderId="1" xfId="0" applyNumberFormat="1" applyFont="1" applyBorder="1" applyAlignment="1">
      <alignment horizontal="right" wrapText="1"/>
    </xf>
    <xf numFmtId="0" fontId="20" fillId="0" borderId="1" xfId="0" applyFont="1" applyBorder="1" applyAlignment="1">
      <alignment horizontal="right" wrapText="1"/>
    </xf>
    <xf numFmtId="164" fontId="7" fillId="0" borderId="2" xfId="11" applyFont="1" applyBorder="1" applyAlignment="1">
      <alignment horizontal="right" wrapText="1"/>
    </xf>
    <xf numFmtId="164" fontId="7" fillId="0" borderId="3" xfId="11" applyFont="1" applyBorder="1" applyAlignment="1">
      <alignment horizontal="right" wrapText="1"/>
    </xf>
    <xf numFmtId="0" fontId="20" fillId="0" borderId="2" xfId="0" applyFont="1" applyBorder="1" applyAlignment="1">
      <alignment horizontal="right" wrapText="1"/>
    </xf>
    <xf numFmtId="0" fontId="20" fillId="0" borderId="4" xfId="0" applyFont="1" applyBorder="1" applyAlignment="1">
      <alignment horizontal="right" wrapText="1"/>
    </xf>
    <xf numFmtId="0" fontId="0" fillId="0" borderId="2" xfId="0" applyBorder="1" applyAlignment="1">
      <alignment horizontal="right" wrapText="1"/>
    </xf>
    <xf numFmtId="0" fontId="0" fillId="0" borderId="4" xfId="0" applyBorder="1" applyAlignment="1">
      <alignment horizontal="right" wrapText="1"/>
    </xf>
    <xf numFmtId="164" fontId="7" fillId="0" borderId="4" xfId="11" applyFont="1" applyBorder="1" applyAlignment="1">
      <alignment horizontal="right" wrapText="1"/>
    </xf>
    <xf numFmtId="171" fontId="7" fillId="0" borderId="3" xfId="5" applyNumberFormat="1" applyFont="1" applyBorder="1" applyAlignment="1">
      <alignment horizontal="right" wrapText="1"/>
    </xf>
    <xf numFmtId="15" fontId="11" fillId="0" borderId="8" xfId="2" applyNumberFormat="1" applyBorder="1" applyAlignment="1">
      <alignment horizontal="center"/>
    </xf>
    <xf numFmtId="15" fontId="11" fillId="0" borderId="10" xfId="2" applyNumberFormat="1" applyBorder="1" applyAlignment="1">
      <alignment horizontal="center"/>
    </xf>
    <xf numFmtId="15" fontId="7" fillId="0" borderId="2" xfId="2" applyNumberFormat="1" applyFont="1" applyBorder="1" applyAlignment="1">
      <alignment horizontal="right" wrapText="1"/>
    </xf>
    <xf numFmtId="15" fontId="7" fillId="0" borderId="4" xfId="2" applyNumberFormat="1" applyFont="1" applyBorder="1" applyAlignment="1">
      <alignment horizontal="right" wrapText="1"/>
    </xf>
    <xf numFmtId="15" fontId="11" fillId="0" borderId="8" xfId="2" applyNumberFormat="1" applyBorder="1" applyAlignment="1">
      <alignment horizontal="right"/>
    </xf>
    <xf numFmtId="15" fontId="11" fillId="0" borderId="10" xfId="2" applyNumberFormat="1" applyBorder="1" applyAlignment="1">
      <alignment horizontal="right"/>
    </xf>
    <xf numFmtId="15" fontId="11" fillId="0" borderId="1" xfId="2" applyNumberFormat="1" applyBorder="1" applyAlignment="1">
      <alignment horizontal="right"/>
    </xf>
    <xf numFmtId="15" fontId="11" fillId="0" borderId="2" xfId="2" applyNumberFormat="1" applyBorder="1" applyAlignment="1">
      <alignment horizontal="right"/>
    </xf>
    <xf numFmtId="15" fontId="11" fillId="0" borderId="4" xfId="2" applyNumberFormat="1" applyBorder="1" applyAlignment="1">
      <alignment horizontal="right"/>
    </xf>
    <xf numFmtId="171" fontId="7" fillId="0" borderId="2" xfId="5" applyNumberFormat="1" applyFont="1" applyFill="1" applyBorder="1" applyAlignment="1">
      <alignment horizontal="right" wrapText="1"/>
    </xf>
    <xf numFmtId="171" fontId="7" fillId="0" borderId="4" xfId="5" applyNumberFormat="1" applyFont="1" applyFill="1" applyBorder="1" applyAlignment="1">
      <alignment horizontal="right" wrapText="1"/>
    </xf>
    <xf numFmtId="171" fontId="8" fillId="0" borderId="2" xfId="5" applyNumberFormat="1" applyFont="1" applyBorder="1" applyAlignment="1">
      <alignment horizontal="center" vertical="center" wrapText="1"/>
    </xf>
    <xf numFmtId="171" fontId="8" fillId="0" borderId="4" xfId="5" applyNumberFormat="1" applyFont="1" applyBorder="1" applyAlignment="1">
      <alignment horizontal="center" vertical="center" wrapText="1"/>
    </xf>
    <xf numFmtId="174" fontId="18" fillId="0" borderId="2" xfId="11" applyNumberFormat="1" applyFont="1" applyBorder="1" applyAlignment="1">
      <alignment horizontal="right" vertical="center" wrapText="1"/>
    </xf>
    <xf numFmtId="174" fontId="18" fillId="0" borderId="3" xfId="11" applyNumberFormat="1" applyFont="1" applyBorder="1" applyAlignment="1">
      <alignment horizontal="right" vertical="center" wrapText="1"/>
    </xf>
    <xf numFmtId="164" fontId="7" fillId="0" borderId="1" xfId="11" applyFont="1" applyBorder="1" applyAlignment="1">
      <alignment vertical="center" wrapText="1"/>
    </xf>
    <xf numFmtId="38" fontId="7" fillId="0" borderId="2" xfId="2" applyNumberFormat="1" applyFont="1" applyBorder="1" applyAlignment="1">
      <alignment horizontal="center" vertical="center" wrapText="1"/>
    </xf>
    <xf numFmtId="38" fontId="7" fillId="0" borderId="4" xfId="2" applyNumberFormat="1" applyFont="1" applyBorder="1" applyAlignment="1">
      <alignment horizontal="center" vertical="center" wrapText="1"/>
    </xf>
    <xf numFmtId="15" fontId="7" fillId="0" borderId="1" xfId="2" applyNumberFormat="1" applyFont="1" applyBorder="1" applyAlignment="1">
      <alignment horizontal="center" vertical="center" wrapText="1"/>
    </xf>
    <xf numFmtId="171" fontId="7" fillId="0" borderId="2" xfId="5" applyNumberFormat="1" applyFont="1" applyBorder="1" applyAlignment="1">
      <alignment horizontal="right" vertical="center" wrapText="1"/>
    </xf>
    <xf numFmtId="171" fontId="7" fillId="0" borderId="4" xfId="5" applyNumberFormat="1" applyFont="1" applyBorder="1" applyAlignment="1">
      <alignment horizontal="right" vertical="center" wrapText="1"/>
    </xf>
    <xf numFmtId="164" fontId="7" fillId="0" borderId="2" xfId="11" applyFont="1" applyBorder="1" applyAlignment="1">
      <alignment horizontal="center" vertical="center" wrapText="1"/>
    </xf>
    <xf numFmtId="164" fontId="7" fillId="0" borderId="3" xfId="11" applyFont="1" applyBorder="1" applyAlignment="1">
      <alignment horizontal="center" vertical="center" wrapText="1"/>
    </xf>
    <xf numFmtId="164" fontId="7" fillId="0" borderId="4" xfId="11" applyFont="1" applyBorder="1" applyAlignment="1">
      <alignment horizontal="center" vertical="center" wrapText="1"/>
    </xf>
    <xf numFmtId="174" fontId="8" fillId="0" borderId="2" xfId="11" applyNumberFormat="1" applyFont="1" applyBorder="1" applyAlignment="1">
      <alignment horizontal="right" vertical="center" wrapText="1"/>
    </xf>
    <xf numFmtId="174" fontId="8" fillId="0" borderId="4" xfId="11" applyNumberFormat="1" applyFont="1" applyBorder="1" applyAlignment="1">
      <alignment horizontal="right" vertical="center" wrapText="1"/>
    </xf>
    <xf numFmtId="171" fontId="7" fillId="0" borderId="1" xfId="2" applyNumberFormat="1" applyFont="1" applyBorder="1" applyAlignment="1">
      <alignment horizontal="center" vertical="center" wrapText="1"/>
    </xf>
    <xf numFmtId="15" fontId="5" fillId="0" borderId="2" xfId="0" applyNumberFormat="1" applyFont="1" applyBorder="1" applyAlignment="1">
      <alignment horizontal="center" vertical="center" wrapText="1"/>
    </xf>
    <xf numFmtId="15" fontId="5" fillId="0" borderId="4" xfId="0" applyNumberFormat="1" applyFont="1" applyBorder="1" applyAlignment="1">
      <alignment horizontal="center" vertical="center" wrapText="1"/>
    </xf>
    <xf numFmtId="164" fontId="8" fillId="0" borderId="1" xfId="11" applyFont="1" applyBorder="1" applyAlignment="1">
      <alignment horizontal="center" vertical="center" wrapText="1"/>
    </xf>
    <xf numFmtId="165" fontId="7" fillId="0" borderId="1" xfId="2" applyNumberFormat="1" applyFont="1" applyBorder="1" applyAlignment="1">
      <alignment horizontal="center" vertical="center" wrapText="1"/>
    </xf>
    <xf numFmtId="164" fontId="7" fillId="0" borderId="1" xfId="11" applyFont="1" applyBorder="1" applyAlignment="1">
      <alignment horizontal="center" vertical="center" wrapText="1"/>
    </xf>
    <xf numFmtId="164" fontId="7" fillId="0" borderId="1" xfId="11" applyFont="1" applyBorder="1" applyAlignment="1">
      <alignment horizontal="center" vertical="center"/>
    </xf>
    <xf numFmtId="15" fontId="7" fillId="0" borderId="1" xfId="2" applyNumberFormat="1" applyFont="1" applyBorder="1" applyAlignment="1">
      <alignment horizontal="center" vertical="center"/>
    </xf>
    <xf numFmtId="0" fontId="7" fillId="15" borderId="1" xfId="2" applyFont="1" applyFill="1" applyBorder="1" applyAlignment="1">
      <alignment horizontal="center" vertical="center" wrapText="1"/>
    </xf>
    <xf numFmtId="0" fontId="7" fillId="15" borderId="2" xfId="2" applyFont="1" applyFill="1" applyBorder="1" applyAlignment="1">
      <alignment horizontal="center" vertical="center" wrapText="1"/>
    </xf>
    <xf numFmtId="0" fontId="7" fillId="15" borderId="4" xfId="2" applyFont="1" applyFill="1" applyBorder="1" applyAlignment="1">
      <alignment horizontal="center" vertical="center" wrapText="1"/>
    </xf>
    <xf numFmtId="38" fontId="7" fillId="15" borderId="2" xfId="2" applyNumberFormat="1" applyFont="1" applyFill="1" applyBorder="1" applyAlignment="1">
      <alignment horizontal="center" vertical="center" wrapText="1"/>
    </xf>
    <xf numFmtId="38" fontId="7" fillId="15" borderId="4" xfId="2" applyNumberFormat="1" applyFont="1" applyFill="1" applyBorder="1" applyAlignment="1">
      <alignment horizontal="center" vertical="center" wrapText="1"/>
    </xf>
    <xf numFmtId="171" fontId="7" fillId="15" borderId="1" xfId="5" applyNumberFormat="1" applyFont="1" applyFill="1" applyBorder="1" applyAlignment="1">
      <alignment horizontal="center" vertical="center" wrapText="1"/>
    </xf>
    <xf numFmtId="15" fontId="7" fillId="15" borderId="1" xfId="2" applyNumberFormat="1" applyFont="1" applyFill="1" applyBorder="1" applyAlignment="1">
      <alignment horizontal="center" vertical="center" wrapText="1"/>
    </xf>
    <xf numFmtId="15" fontId="5" fillId="15" borderId="1" xfId="0" applyNumberFormat="1" applyFont="1" applyFill="1" applyBorder="1" applyAlignment="1">
      <alignment horizontal="center" vertical="center" wrapText="1"/>
    </xf>
    <xf numFmtId="164" fontId="0" fillId="15" borderId="5" xfId="11" applyFont="1" applyFill="1" applyBorder="1" applyAlignment="1">
      <alignment horizontal="center"/>
    </xf>
    <xf numFmtId="164" fontId="0" fillId="15" borderId="7" xfId="11" applyFont="1" applyFill="1" applyBorder="1" applyAlignment="1">
      <alignment horizontal="center"/>
    </xf>
    <xf numFmtId="164" fontId="0" fillId="0" borderId="5" xfId="11" applyFont="1" applyBorder="1" applyAlignment="1">
      <alignment horizontal="center"/>
    </xf>
    <xf numFmtId="164" fontId="0" fillId="0" borderId="7" xfId="11" applyFont="1" applyBorder="1" applyAlignment="1">
      <alignment horizontal="center"/>
    </xf>
    <xf numFmtId="49" fontId="8" fillId="14" borderId="2" xfId="2" applyNumberFormat="1" applyFont="1" applyFill="1" applyBorder="1" applyAlignment="1">
      <alignment horizontal="justify" vertical="justify" wrapText="1"/>
    </xf>
    <xf numFmtId="49" fontId="8" fillId="14" borderId="3" xfId="2" applyNumberFormat="1" applyFont="1" applyFill="1" applyBorder="1" applyAlignment="1">
      <alignment horizontal="justify" vertical="justify" wrapText="1"/>
    </xf>
    <xf numFmtId="49" fontId="8" fillId="14" borderId="4" xfId="2" applyNumberFormat="1" applyFont="1" applyFill="1" applyBorder="1" applyAlignment="1">
      <alignment horizontal="justify" vertical="justify" wrapText="1"/>
    </xf>
    <xf numFmtId="0" fontId="8" fillId="14" borderId="2" xfId="2" applyFont="1" applyFill="1" applyBorder="1" applyAlignment="1">
      <alignment horizontal="justify" vertical="justify" wrapText="1"/>
    </xf>
    <xf numFmtId="0" fontId="8" fillId="14" borderId="3" xfId="2" applyFont="1" applyFill="1" applyBorder="1" applyAlignment="1">
      <alignment horizontal="justify" vertical="justify" wrapText="1"/>
    </xf>
    <xf numFmtId="0" fontId="8" fillId="14" borderId="4" xfId="2" applyFont="1" applyFill="1" applyBorder="1" applyAlignment="1">
      <alignment horizontal="justify" vertical="justify" wrapText="1"/>
    </xf>
    <xf numFmtId="0" fontId="8" fillId="2" borderId="2" xfId="2" applyFont="1" applyFill="1" applyBorder="1" applyAlignment="1">
      <alignment horizontal="left" vertical="center"/>
    </xf>
    <xf numFmtId="0" fontId="8" fillId="2" borderId="3" xfId="2" applyFont="1" applyFill="1" applyBorder="1" applyAlignment="1">
      <alignment horizontal="left" vertical="center"/>
    </xf>
    <xf numFmtId="0" fontId="8" fillId="2" borderId="4" xfId="2" applyFont="1" applyFill="1" applyBorder="1" applyAlignment="1">
      <alignment horizontal="left" vertical="center"/>
    </xf>
    <xf numFmtId="0" fontId="8" fillId="2" borderId="2" xfId="2" applyFont="1" applyFill="1" applyBorder="1" applyAlignment="1">
      <alignment horizontal="center" vertical="center"/>
    </xf>
    <xf numFmtId="0" fontId="8" fillId="2" borderId="3" xfId="2" applyFont="1" applyFill="1" applyBorder="1" applyAlignment="1">
      <alignment horizontal="center" vertical="center"/>
    </xf>
    <xf numFmtId="0" fontId="8" fillId="2" borderId="4" xfId="2" applyFont="1" applyFill="1" applyBorder="1" applyAlignment="1">
      <alignment horizontal="center" vertical="center"/>
    </xf>
    <xf numFmtId="38" fontId="8" fillId="3" borderId="14" xfId="2" applyNumberFormat="1" applyFont="1" applyFill="1" applyBorder="1" applyAlignment="1">
      <alignment horizontal="center" vertical="center"/>
    </xf>
    <xf numFmtId="38" fontId="8" fillId="3" borderId="15" xfId="2" applyNumberFormat="1" applyFont="1" applyFill="1" applyBorder="1" applyAlignment="1">
      <alignment horizontal="center" vertical="center"/>
    </xf>
    <xf numFmtId="0" fontId="8" fillId="14" borderId="2" xfId="2" applyFont="1" applyFill="1" applyBorder="1" applyAlignment="1">
      <alignment horizontal="center" vertical="center"/>
    </xf>
    <xf numFmtId="0" fontId="8" fillId="14" borderId="4" xfId="2" applyFont="1" applyFill="1" applyBorder="1" applyAlignment="1">
      <alignment horizontal="center" vertical="center"/>
    </xf>
    <xf numFmtId="0" fontId="8" fillId="14" borderId="3" xfId="2" applyFont="1" applyFill="1" applyBorder="1" applyAlignment="1">
      <alignment horizontal="center" vertical="center"/>
    </xf>
    <xf numFmtId="0" fontId="8" fillId="14" borderId="5" xfId="2" applyFont="1" applyFill="1" applyBorder="1" applyAlignment="1">
      <alignment horizontal="center" vertical="center"/>
    </xf>
    <xf numFmtId="0" fontId="8" fillId="14" borderId="6" xfId="2" applyFont="1" applyFill="1" applyBorder="1" applyAlignment="1">
      <alignment horizontal="center" vertical="center"/>
    </xf>
    <xf numFmtId="0" fontId="8" fillId="14" borderId="7" xfId="2" applyFont="1" applyFill="1" applyBorder="1" applyAlignment="1">
      <alignment horizontal="center" vertical="center"/>
    </xf>
    <xf numFmtId="0" fontId="8" fillId="14" borderId="8" xfId="2" applyFont="1" applyFill="1" applyBorder="1" applyAlignment="1">
      <alignment horizontal="center" vertical="center"/>
    </xf>
    <xf numFmtId="0" fontId="8" fillId="14" borderId="9" xfId="2" applyFont="1" applyFill="1" applyBorder="1" applyAlignment="1">
      <alignment horizontal="center" vertical="center"/>
    </xf>
    <xf numFmtId="0" fontId="8" fillId="14" borderId="10" xfId="2" applyFont="1" applyFill="1" applyBorder="1" applyAlignment="1">
      <alignment horizontal="center" vertical="center"/>
    </xf>
    <xf numFmtId="38" fontId="8" fillId="3" borderId="2" xfId="2" applyNumberFormat="1" applyFont="1" applyFill="1" applyBorder="1" applyAlignment="1">
      <alignment horizontal="center" vertical="center" wrapText="1"/>
    </xf>
    <xf numFmtId="38" fontId="8" fillId="3" borderId="4" xfId="2" applyNumberFormat="1" applyFont="1" applyFill="1" applyBorder="1" applyAlignment="1">
      <alignment horizontal="center" vertical="center" wrapText="1"/>
    </xf>
    <xf numFmtId="0" fontId="2" fillId="0" borderId="20" xfId="12" applyBorder="1" applyAlignment="1">
      <alignment horizontal="center"/>
    </xf>
    <xf numFmtId="0" fontId="2" fillId="0" borderId="18" xfId="12" applyBorder="1" applyAlignment="1">
      <alignment horizontal="center"/>
    </xf>
    <xf numFmtId="0" fontId="2" fillId="0" borderId="19" xfId="12" applyBorder="1" applyAlignment="1">
      <alignment horizontal="center"/>
    </xf>
    <xf numFmtId="0" fontId="2" fillId="0" borderId="25" xfId="12" applyBorder="1" applyAlignment="1">
      <alignment horizontal="center"/>
    </xf>
    <xf numFmtId="0" fontId="2" fillId="0" borderId="0" xfId="12" applyAlignment="1">
      <alignment horizontal="center"/>
    </xf>
    <xf numFmtId="0" fontId="2" fillId="0" borderId="24" xfId="12" applyBorder="1" applyAlignment="1">
      <alignment horizontal="center"/>
    </xf>
    <xf numFmtId="0" fontId="32" fillId="0" borderId="18" xfId="12" applyFont="1" applyBorder="1" applyAlignment="1">
      <alignment horizontal="center" vertical="center"/>
    </xf>
    <xf numFmtId="0" fontId="32" fillId="0" borderId="0" xfId="12" applyFont="1" applyAlignment="1">
      <alignment horizontal="center" vertical="center"/>
    </xf>
    <xf numFmtId="0" fontId="26" fillId="0" borderId="20" xfId="12" applyFont="1" applyBorder="1" applyAlignment="1">
      <alignment horizontal="center"/>
    </xf>
    <xf numFmtId="0" fontId="26" fillId="0" borderId="19" xfId="12" applyFont="1" applyBorder="1" applyAlignment="1">
      <alignment horizontal="center"/>
    </xf>
    <xf numFmtId="0" fontId="26" fillId="0" borderId="25" xfId="12" applyFont="1" applyBorder="1" applyAlignment="1">
      <alignment horizontal="center"/>
    </xf>
    <xf numFmtId="0" fontId="26" fillId="0" borderId="24" xfId="12" applyFont="1" applyBorder="1" applyAlignment="1">
      <alignment horizontal="center"/>
    </xf>
    <xf numFmtId="14" fontId="3" fillId="0" borderId="0" xfId="12" applyNumberFormat="1" applyFont="1" applyAlignment="1">
      <alignment horizontal="center" vertical="center"/>
    </xf>
    <xf numFmtId="0" fontId="38" fillId="0" borderId="0" xfId="12" applyFont="1" applyAlignment="1">
      <alignment horizontal="center" vertical="center"/>
    </xf>
    <xf numFmtId="0" fontId="27" fillId="0" borderId="0" xfId="12" applyFont="1" applyAlignment="1">
      <alignment horizontal="center" vertical="center"/>
    </xf>
    <xf numFmtId="0" fontId="39" fillId="0" borderId="0" xfId="12" applyFont="1" applyAlignment="1">
      <alignment horizontal="center" vertical="center"/>
    </xf>
    <xf numFmtId="49" fontId="41" fillId="0" borderId="25" xfId="12" applyNumberFormat="1" applyFont="1" applyBorder="1" applyAlignment="1">
      <alignment horizontal="center" vertical="center" shrinkToFit="1"/>
    </xf>
    <xf numFmtId="49" fontId="41" fillId="0" borderId="24" xfId="12" applyNumberFormat="1" applyFont="1" applyBorder="1" applyAlignment="1">
      <alignment horizontal="center" vertical="center" shrinkToFit="1"/>
    </xf>
    <xf numFmtId="0" fontId="28" fillId="0" borderId="1" xfId="12" applyFont="1" applyBorder="1" applyAlignment="1">
      <alignment horizontal="center" vertical="center"/>
    </xf>
    <xf numFmtId="49" fontId="29" fillId="0" borderId="1" xfId="12" applyNumberFormat="1" applyFont="1" applyBorder="1" applyAlignment="1">
      <alignment horizontal="center" vertical="center" shrinkToFit="1"/>
    </xf>
    <xf numFmtId="0" fontId="30" fillId="0" borderId="1" xfId="12" applyFont="1" applyBorder="1" applyAlignment="1">
      <alignment horizontal="center"/>
    </xf>
    <xf numFmtId="0" fontId="28" fillId="14" borderId="25" xfId="12" applyFont="1" applyFill="1" applyBorder="1" applyAlignment="1">
      <alignment horizontal="center" vertical="center" wrapText="1"/>
    </xf>
    <xf numFmtId="0" fontId="28" fillId="14" borderId="0" xfId="12" applyFont="1" applyFill="1" applyAlignment="1">
      <alignment horizontal="center" vertical="center" wrapText="1"/>
    </xf>
    <xf numFmtId="0" fontId="28" fillId="14" borderId="24" xfId="12" applyFont="1" applyFill="1" applyBorder="1" applyAlignment="1">
      <alignment horizontal="center" vertical="center" wrapText="1"/>
    </xf>
    <xf numFmtId="0" fontId="28" fillId="14" borderId="26" xfId="12" applyFont="1" applyFill="1" applyBorder="1" applyAlignment="1">
      <alignment horizontal="center" vertical="center" wrapText="1"/>
    </xf>
    <xf numFmtId="0" fontId="28" fillId="14" borderId="27" xfId="12" applyFont="1" applyFill="1" applyBorder="1" applyAlignment="1">
      <alignment horizontal="center" vertical="center" wrapText="1"/>
    </xf>
    <xf numFmtId="0" fontId="28" fillId="14" borderId="28" xfId="12" applyFont="1" applyFill="1" applyBorder="1" applyAlignment="1">
      <alignment horizontal="center" vertical="center" wrapText="1"/>
    </xf>
    <xf numFmtId="0" fontId="3" fillId="14" borderId="25" xfId="12" applyFont="1" applyFill="1" applyBorder="1" applyAlignment="1">
      <alignment horizontal="center" vertical="center" wrapText="1"/>
    </xf>
    <xf numFmtId="0" fontId="3" fillId="14" borderId="0" xfId="12" applyFont="1" applyFill="1" applyAlignment="1">
      <alignment horizontal="center" vertical="center" wrapText="1"/>
    </xf>
    <xf numFmtId="0" fontId="3" fillId="14" borderId="24" xfId="12" applyFont="1" applyFill="1" applyBorder="1" applyAlignment="1">
      <alignment horizontal="center" vertical="center" wrapText="1"/>
    </xf>
    <xf numFmtId="0" fontId="3" fillId="14" borderId="26" xfId="12" applyFont="1" applyFill="1" applyBorder="1" applyAlignment="1">
      <alignment horizontal="center" vertical="center" wrapText="1"/>
    </xf>
    <xf numFmtId="0" fontId="3" fillId="14" borderId="27" xfId="12" applyFont="1" applyFill="1" applyBorder="1" applyAlignment="1">
      <alignment horizontal="center" vertical="center" wrapText="1"/>
    </xf>
    <xf numFmtId="0" fontId="3" fillId="14" borderId="28" xfId="12" applyFont="1" applyFill="1" applyBorder="1" applyAlignment="1">
      <alignment horizontal="center" vertical="center" wrapText="1"/>
    </xf>
    <xf numFmtId="0" fontId="42" fillId="0" borderId="25" xfId="12" applyFont="1" applyBorder="1" applyAlignment="1">
      <alignment horizontal="center" vertical="center"/>
    </xf>
    <xf numFmtId="0" fontId="42" fillId="0" borderId="0" xfId="12" applyFont="1" applyAlignment="1">
      <alignment horizontal="center" vertical="center"/>
    </xf>
    <xf numFmtId="0" fontId="42" fillId="0" borderId="24" xfId="12" applyFont="1" applyBorder="1" applyAlignment="1">
      <alignment horizontal="center" vertical="center"/>
    </xf>
    <xf numFmtId="0" fontId="42" fillId="0" borderId="20" xfId="12" applyFont="1" applyBorder="1" applyAlignment="1">
      <alignment horizontal="center" vertical="center"/>
    </xf>
    <xf numFmtId="0" fontId="42" fillId="0" borderId="18" xfId="12" applyFont="1" applyBorder="1" applyAlignment="1">
      <alignment horizontal="center" vertical="center"/>
    </xf>
    <xf numFmtId="0" fontId="42" fillId="0" borderId="19" xfId="12" applyFont="1" applyBorder="1" applyAlignment="1">
      <alignment horizontal="center" vertical="center"/>
    </xf>
    <xf numFmtId="0" fontId="28" fillId="0" borderId="50" xfId="12" applyFont="1" applyBorder="1" applyAlignment="1">
      <alignment horizontal="center" vertical="center"/>
    </xf>
    <xf numFmtId="0" fontId="53" fillId="0" borderId="44" xfId="12" applyFont="1" applyBorder="1" applyAlignment="1">
      <alignment horizontal="center" vertical="center"/>
    </xf>
    <xf numFmtId="0" fontId="53" fillId="0" borderId="51" xfId="12" applyFont="1" applyBorder="1" applyAlignment="1">
      <alignment horizontal="center" vertical="center"/>
    </xf>
    <xf numFmtId="0" fontId="28" fillId="0" borderId="72" xfId="12" applyFont="1" applyBorder="1" applyAlignment="1">
      <alignment horizontal="center" vertical="center"/>
    </xf>
    <xf numFmtId="49" fontId="29" fillId="0" borderId="30" xfId="12" applyNumberFormat="1" applyFont="1" applyBorder="1" applyAlignment="1">
      <alignment horizontal="center" vertical="center" shrinkToFit="1"/>
    </xf>
    <xf numFmtId="0" fontId="30" fillId="0" borderId="72" xfId="12" applyFont="1" applyBorder="1" applyAlignment="1">
      <alignment horizontal="center"/>
    </xf>
    <xf numFmtId="0" fontId="28" fillId="0" borderId="69" xfId="12" applyFont="1" applyBorder="1" applyAlignment="1">
      <alignment horizontal="center" vertical="center"/>
    </xf>
    <xf numFmtId="0" fontId="28" fillId="0" borderId="71" xfId="12" applyFont="1" applyBorder="1" applyAlignment="1">
      <alignment horizontal="center" vertical="center"/>
    </xf>
    <xf numFmtId="0" fontId="28" fillId="0" borderId="59" xfId="12" applyFont="1" applyBorder="1" applyAlignment="1">
      <alignment horizontal="center" vertical="center"/>
    </xf>
    <xf numFmtId="0" fontId="2" fillId="0" borderId="0" xfId="12" applyBorder="1" applyAlignment="1">
      <alignment horizontal="center"/>
    </xf>
    <xf numFmtId="0" fontId="32" fillId="0" borderId="0" xfId="12" applyFont="1" applyBorder="1" applyAlignment="1">
      <alignment horizontal="center" vertical="center"/>
    </xf>
    <xf numFmtId="14" fontId="3" fillId="0" borderId="0" xfId="12" applyNumberFormat="1" applyFont="1" applyBorder="1" applyAlignment="1">
      <alignment horizontal="center" vertical="center"/>
    </xf>
    <xf numFmtId="0" fontId="38" fillId="0" borderId="0" xfId="12" applyFont="1" applyBorder="1" applyAlignment="1">
      <alignment horizontal="center" vertical="center"/>
    </xf>
    <xf numFmtId="0" fontId="27" fillId="0" borderId="0" xfId="12" applyFont="1" applyBorder="1" applyAlignment="1">
      <alignment horizontal="center" vertical="center"/>
    </xf>
    <xf numFmtId="0" fontId="39" fillId="0" borderId="0" xfId="12" applyFont="1" applyBorder="1" applyAlignment="1">
      <alignment horizontal="center" vertical="center"/>
    </xf>
    <xf numFmtId="0" fontId="0" fillId="14" borderId="20" xfId="12" applyFont="1" applyFill="1" applyBorder="1" applyAlignment="1">
      <alignment horizontal="center" vertical="center" wrapText="1"/>
    </xf>
    <xf numFmtId="0" fontId="2" fillId="14" borderId="18" xfId="12" applyFont="1" applyFill="1" applyBorder="1" applyAlignment="1">
      <alignment horizontal="center" vertical="center" wrapText="1"/>
    </xf>
    <xf numFmtId="0" fontId="2" fillId="14" borderId="19" xfId="12" applyFont="1" applyFill="1" applyBorder="1" applyAlignment="1">
      <alignment horizontal="center" vertical="center" wrapText="1"/>
    </xf>
    <xf numFmtId="0" fontId="2" fillId="14" borderId="26" xfId="12" applyFont="1" applyFill="1" applyBorder="1" applyAlignment="1">
      <alignment horizontal="center" vertical="center" wrapText="1"/>
    </xf>
    <xf numFmtId="0" fontId="2" fillId="14" borderId="27" xfId="12" applyFont="1" applyFill="1" applyBorder="1" applyAlignment="1">
      <alignment horizontal="center" vertical="center" wrapText="1"/>
    </xf>
    <xf numFmtId="0" fontId="2" fillId="14" borderId="28" xfId="12" applyFont="1" applyFill="1" applyBorder="1" applyAlignment="1">
      <alignment horizontal="center" vertical="center" wrapText="1"/>
    </xf>
    <xf numFmtId="0" fontId="3" fillId="14" borderId="18" xfId="12" applyFont="1" applyFill="1" applyBorder="1" applyAlignment="1">
      <alignment horizontal="center" vertical="center" wrapText="1"/>
    </xf>
    <xf numFmtId="0" fontId="3" fillId="14" borderId="19" xfId="12" applyFont="1" applyFill="1" applyBorder="1" applyAlignment="1">
      <alignment horizontal="center" vertical="center" wrapText="1"/>
    </xf>
    <xf numFmtId="0" fontId="3" fillId="14" borderId="20" xfId="12" applyFont="1" applyFill="1" applyBorder="1" applyAlignment="1">
      <alignment horizontal="center" vertical="center" wrapText="1"/>
    </xf>
    <xf numFmtId="0" fontId="31" fillId="0" borderId="69" xfId="12" applyFont="1" applyBorder="1" applyAlignment="1">
      <alignment horizontal="center" vertical="center" wrapText="1"/>
    </xf>
    <xf numFmtId="0" fontId="31" fillId="0" borderId="71" xfId="12" applyFont="1" applyBorder="1" applyAlignment="1">
      <alignment horizontal="center" vertical="center" wrapText="1"/>
    </xf>
    <xf numFmtId="0" fontId="31" fillId="0" borderId="59" xfId="12" applyFont="1" applyBorder="1" applyAlignment="1">
      <alignment horizontal="center" vertical="center" wrapText="1"/>
    </xf>
    <xf numFmtId="0" fontId="31" fillId="0" borderId="43" xfId="12" applyFont="1" applyBorder="1" applyAlignment="1">
      <alignment horizontal="center" vertical="center" wrapText="1"/>
    </xf>
    <xf numFmtId="0" fontId="31" fillId="0" borderId="31" xfId="12" applyFont="1" applyBorder="1" applyAlignment="1">
      <alignment horizontal="center" vertical="center" wrapText="1"/>
    </xf>
    <xf numFmtId="0" fontId="3" fillId="0" borderId="6" xfId="12" applyFont="1" applyBorder="1" applyAlignment="1">
      <alignment horizontal="center" vertical="center" wrapText="1"/>
    </xf>
    <xf numFmtId="0" fontId="42" fillId="0" borderId="49" xfId="12" applyFont="1" applyBorder="1" applyAlignment="1">
      <alignment horizontal="center" vertical="center"/>
    </xf>
    <xf numFmtId="0" fontId="42" fillId="0" borderId="6" xfId="12" applyFont="1" applyBorder="1" applyAlignment="1">
      <alignment horizontal="center" vertical="center"/>
    </xf>
    <xf numFmtId="0" fontId="42" fillId="0" borderId="70" xfId="12" applyFont="1" applyBorder="1" applyAlignment="1">
      <alignment horizontal="center" vertical="center"/>
    </xf>
    <xf numFmtId="0" fontId="42" fillId="0" borderId="26" xfId="12" applyFont="1" applyBorder="1" applyAlignment="1">
      <alignment horizontal="center" vertical="center"/>
    </xf>
    <xf numFmtId="0" fontId="42" fillId="0" borderId="27" xfId="12" applyFont="1" applyBorder="1" applyAlignment="1">
      <alignment horizontal="center" vertical="center"/>
    </xf>
    <xf numFmtId="0" fontId="42" fillId="0" borderId="28" xfId="12" applyFont="1" applyBorder="1" applyAlignment="1">
      <alignment horizontal="center" vertical="center"/>
    </xf>
    <xf numFmtId="0" fontId="31" fillId="0" borderId="50" xfId="7" applyFont="1" applyBorder="1" applyAlignment="1">
      <alignment horizontal="center" vertical="center" wrapText="1"/>
    </xf>
    <xf numFmtId="0" fontId="45" fillId="0" borderId="44" xfId="7" applyFont="1" applyBorder="1" applyAlignment="1">
      <alignment horizontal="center" vertical="center" wrapText="1"/>
    </xf>
    <xf numFmtId="0" fontId="45" fillId="0" borderId="51" xfId="7" applyFont="1" applyBorder="1" applyAlignment="1">
      <alignment horizontal="center" vertical="center" wrapText="1"/>
    </xf>
    <xf numFmtId="0" fontId="31" fillId="0" borderId="44" xfId="7" applyFont="1" applyBorder="1" applyAlignment="1">
      <alignment horizontal="center" vertical="center" wrapText="1"/>
    </xf>
    <xf numFmtId="0" fontId="31" fillId="0" borderId="51" xfId="7" applyFont="1" applyBorder="1" applyAlignment="1">
      <alignment horizontal="center" vertical="center" wrapText="1"/>
    </xf>
    <xf numFmtId="0" fontId="31" fillId="0" borderId="20" xfId="7" applyFont="1" applyBorder="1" applyAlignment="1">
      <alignment horizontal="center" vertical="center" wrapText="1"/>
    </xf>
    <xf numFmtId="0" fontId="45" fillId="0" borderId="18" xfId="7" applyFont="1" applyBorder="1" applyAlignment="1">
      <alignment horizontal="center" vertical="center" wrapText="1"/>
    </xf>
    <xf numFmtId="0" fontId="45" fillId="0" borderId="19" xfId="7" applyFont="1" applyBorder="1" applyAlignment="1">
      <alignment horizontal="center" vertical="center" wrapText="1"/>
    </xf>
    <xf numFmtId="0" fontId="45" fillId="0" borderId="26" xfId="7" applyFont="1" applyBorder="1" applyAlignment="1">
      <alignment horizontal="center" vertical="center" wrapText="1"/>
    </xf>
    <xf numFmtId="0" fontId="45" fillId="0" borderId="27" xfId="7" applyFont="1" applyBorder="1" applyAlignment="1">
      <alignment horizontal="center" vertical="center" wrapText="1"/>
    </xf>
    <xf numFmtId="0" fontId="45" fillId="0" borderId="28" xfId="7" applyFont="1" applyBorder="1" applyAlignment="1">
      <alignment horizontal="center" vertical="center" wrapText="1"/>
    </xf>
    <xf numFmtId="0" fontId="31" fillId="0" borderId="18" xfId="7" applyFont="1" applyBorder="1" applyAlignment="1">
      <alignment horizontal="center" vertical="center" wrapText="1"/>
    </xf>
    <xf numFmtId="0" fontId="31" fillId="0" borderId="19" xfId="7" applyFont="1" applyBorder="1" applyAlignment="1">
      <alignment horizontal="center" vertical="center" wrapText="1"/>
    </xf>
    <xf numFmtId="0" fontId="31" fillId="0" borderId="26" xfId="7" applyFont="1" applyBorder="1" applyAlignment="1">
      <alignment horizontal="center" vertical="center" wrapText="1"/>
    </xf>
    <xf numFmtId="0" fontId="31" fillId="0" borderId="27" xfId="7" applyFont="1" applyBorder="1" applyAlignment="1">
      <alignment horizontal="center" vertical="center" wrapText="1"/>
    </xf>
    <xf numFmtId="0" fontId="31" fillId="0" borderId="28" xfId="7" applyFont="1" applyBorder="1" applyAlignment="1">
      <alignment horizontal="center" vertical="center" wrapText="1"/>
    </xf>
    <xf numFmtId="0" fontId="31" fillId="0" borderId="39" xfId="12" applyFont="1" applyBorder="1" applyAlignment="1">
      <alignment horizontal="center" vertical="center" wrapText="1"/>
    </xf>
    <xf numFmtId="0" fontId="31" fillId="0" borderId="21" xfId="12" applyFont="1" applyBorder="1" applyAlignment="1">
      <alignment horizontal="center" vertical="center" wrapText="1"/>
    </xf>
    <xf numFmtId="0" fontId="31" fillId="0" borderId="22" xfId="12" applyFont="1" applyBorder="1" applyAlignment="1">
      <alignment horizontal="center" vertical="center" wrapText="1"/>
    </xf>
    <xf numFmtId="0" fontId="31" fillId="0" borderId="32" xfId="12" applyFont="1" applyBorder="1" applyAlignment="1">
      <alignment horizontal="center" vertical="center" wrapText="1"/>
    </xf>
    <xf numFmtId="0" fontId="28" fillId="0" borderId="2" xfId="12" applyFont="1" applyBorder="1" applyAlignment="1">
      <alignment horizontal="center" vertical="center" wrapText="1"/>
    </xf>
    <xf numFmtId="0" fontId="28" fillId="0" borderId="3" xfId="12" applyFont="1" applyBorder="1" applyAlignment="1">
      <alignment horizontal="center" vertical="center" wrapText="1"/>
    </xf>
    <xf numFmtId="0" fontId="28" fillId="0" borderId="4" xfId="12" applyFont="1" applyBorder="1" applyAlignment="1">
      <alignment horizontal="center" vertical="center" wrapText="1"/>
    </xf>
    <xf numFmtId="0" fontId="3" fillId="0" borderId="2" xfId="12" applyFont="1" applyBorder="1" applyAlignment="1">
      <alignment horizontal="center" vertical="center" wrapText="1"/>
    </xf>
    <xf numFmtId="0" fontId="3" fillId="0" borderId="3" xfId="12" applyFont="1" applyBorder="1" applyAlignment="1">
      <alignment horizontal="center" vertical="center" wrapText="1"/>
    </xf>
    <xf numFmtId="0" fontId="3" fillId="0" borderId="4" xfId="12" applyFont="1" applyBorder="1" applyAlignment="1">
      <alignment horizontal="center" vertical="center" wrapText="1"/>
    </xf>
    <xf numFmtId="0" fontId="2" fillId="14" borderId="0" xfId="12" applyFill="1" applyAlignment="1">
      <alignment horizontal="center" vertical="center" wrapText="1"/>
    </xf>
    <xf numFmtId="0" fontId="2" fillId="14" borderId="24" xfId="12" applyFill="1" applyBorder="1" applyAlignment="1">
      <alignment horizontal="center" vertical="center" wrapText="1"/>
    </xf>
    <xf numFmtId="0" fontId="2" fillId="14" borderId="26" xfId="12" applyFill="1" applyBorder="1" applyAlignment="1">
      <alignment horizontal="center" vertical="center" wrapText="1"/>
    </xf>
    <xf numFmtId="0" fontId="2" fillId="14" borderId="27" xfId="12" applyFill="1" applyBorder="1" applyAlignment="1">
      <alignment horizontal="center" vertical="center" wrapText="1"/>
    </xf>
    <xf numFmtId="0" fontId="2" fillId="14" borderId="28" xfId="12" applyFill="1" applyBorder="1" applyAlignment="1">
      <alignment horizontal="center" vertical="center" wrapText="1"/>
    </xf>
    <xf numFmtId="0" fontId="30" fillId="14" borderId="25" xfId="12" applyFont="1" applyFill="1" applyBorder="1" applyAlignment="1">
      <alignment horizontal="center" vertical="center" wrapText="1"/>
    </xf>
    <xf numFmtId="0" fontId="0" fillId="14" borderId="5" xfId="12" applyFont="1" applyFill="1" applyBorder="1" applyAlignment="1">
      <alignment horizontal="center" vertical="center" wrapText="1"/>
    </xf>
    <xf numFmtId="0" fontId="2" fillId="14" borderId="6" xfId="12" applyFill="1" applyBorder="1" applyAlignment="1">
      <alignment horizontal="center" vertical="center" wrapText="1"/>
    </xf>
    <xf numFmtId="0" fontId="2" fillId="14" borderId="7" xfId="12" applyFill="1" applyBorder="1" applyAlignment="1">
      <alignment horizontal="center" vertical="center" wrapText="1"/>
    </xf>
    <xf numFmtId="0" fontId="2" fillId="14" borderId="8" xfId="12" applyFill="1" applyBorder="1" applyAlignment="1">
      <alignment horizontal="center" vertical="center" wrapText="1"/>
    </xf>
    <xf numFmtId="0" fontId="2" fillId="14" borderId="9" xfId="12" applyFill="1" applyBorder="1" applyAlignment="1">
      <alignment horizontal="center" vertical="center" wrapText="1"/>
    </xf>
    <xf numFmtId="0" fontId="2" fillId="14" borderId="10" xfId="12" applyFill="1" applyBorder="1" applyAlignment="1">
      <alignment horizontal="center" vertical="center" wrapText="1"/>
    </xf>
    <xf numFmtId="0" fontId="42" fillId="0" borderId="48" xfId="12" applyFont="1" applyBorder="1" applyAlignment="1">
      <alignment horizontal="center" vertical="center"/>
    </xf>
    <xf numFmtId="0" fontId="42" fillId="0" borderId="9" xfId="12" applyFont="1" applyBorder="1" applyAlignment="1">
      <alignment horizontal="center" vertical="center"/>
    </xf>
    <xf numFmtId="0" fontId="42" fillId="0" borderId="37" xfId="12" applyFont="1" applyBorder="1" applyAlignment="1">
      <alignment horizontal="center" vertical="center"/>
    </xf>
    <xf numFmtId="0" fontId="0" fillId="14" borderId="6" xfId="12" applyFont="1" applyFill="1" applyBorder="1" applyAlignment="1">
      <alignment horizontal="center" vertical="center" wrapText="1"/>
    </xf>
    <xf numFmtId="0" fontId="0" fillId="14" borderId="7" xfId="12" applyFont="1" applyFill="1" applyBorder="1" applyAlignment="1">
      <alignment horizontal="center" vertical="center" wrapText="1"/>
    </xf>
    <xf numFmtId="0" fontId="0" fillId="14" borderId="8" xfId="12" applyFont="1" applyFill="1" applyBorder="1" applyAlignment="1">
      <alignment horizontal="center" vertical="center" wrapText="1"/>
    </xf>
    <xf numFmtId="0" fontId="0" fillId="14" borderId="9" xfId="12" applyFont="1" applyFill="1" applyBorder="1" applyAlignment="1">
      <alignment horizontal="center" vertical="center" wrapText="1"/>
    </xf>
    <xf numFmtId="0" fontId="0" fillId="14" borderId="10" xfId="12" applyFont="1" applyFill="1" applyBorder="1" applyAlignment="1">
      <alignment horizontal="center" vertical="center" wrapText="1"/>
    </xf>
    <xf numFmtId="0" fontId="2" fillId="14" borderId="5" xfId="12" applyFill="1" applyBorder="1" applyAlignment="1">
      <alignment horizontal="center" vertical="center" wrapText="1"/>
    </xf>
    <xf numFmtId="0" fontId="3" fillId="14" borderId="5" xfId="12" applyFont="1" applyFill="1" applyBorder="1" applyAlignment="1">
      <alignment horizontal="center" vertical="center" wrapText="1"/>
    </xf>
    <xf numFmtId="0" fontId="3" fillId="14" borderId="6" xfId="12" applyFont="1" applyFill="1" applyBorder="1" applyAlignment="1">
      <alignment horizontal="center" vertical="center" wrapText="1"/>
    </xf>
    <xf numFmtId="0" fontId="3" fillId="14" borderId="7" xfId="12" applyFont="1" applyFill="1" applyBorder="1" applyAlignment="1">
      <alignment horizontal="center" vertical="center" wrapText="1"/>
    </xf>
    <xf numFmtId="0" fontId="3" fillId="14" borderId="8" xfId="12" applyFont="1" applyFill="1" applyBorder="1" applyAlignment="1">
      <alignment horizontal="center" vertical="center" wrapText="1"/>
    </xf>
    <xf numFmtId="0" fontId="3" fillId="14" borderId="9" xfId="12" applyFont="1" applyFill="1" applyBorder="1" applyAlignment="1">
      <alignment horizontal="center" vertical="center" wrapText="1"/>
    </xf>
    <xf numFmtId="0" fontId="3" fillId="14" borderId="10" xfId="12" applyFont="1" applyFill="1" applyBorder="1" applyAlignment="1">
      <alignment horizontal="center" vertical="center" wrapText="1"/>
    </xf>
    <xf numFmtId="0" fontId="3" fillId="14" borderId="50" xfId="12" applyFont="1" applyFill="1" applyBorder="1" applyAlignment="1">
      <alignment horizontal="center" vertical="center"/>
    </xf>
    <xf numFmtId="0" fontId="3" fillId="14" borderId="44" xfId="12" applyFont="1" applyFill="1" applyBorder="1" applyAlignment="1">
      <alignment horizontal="center" vertical="center"/>
    </xf>
    <xf numFmtId="0" fontId="3" fillId="14" borderId="51" xfId="12" applyFont="1" applyFill="1" applyBorder="1" applyAlignment="1">
      <alignment horizontal="center" vertical="center"/>
    </xf>
    <xf numFmtId="0" fontId="3" fillId="14" borderId="16" xfId="12" applyFont="1" applyFill="1" applyBorder="1" applyAlignment="1">
      <alignment horizontal="center" vertical="center" wrapText="1"/>
    </xf>
    <xf numFmtId="0" fontId="3" fillId="14" borderId="17" xfId="12" applyFont="1" applyFill="1" applyBorder="1" applyAlignment="1">
      <alignment horizontal="center" vertical="center" wrapText="1"/>
    </xf>
    <xf numFmtId="0" fontId="0" fillId="14" borderId="1" xfId="12" applyFont="1" applyFill="1" applyBorder="1" applyAlignment="1">
      <alignment horizontal="center" vertical="center" wrapText="1"/>
    </xf>
    <xf numFmtId="0" fontId="2" fillId="14" borderId="1" xfId="12" applyFill="1" applyBorder="1" applyAlignment="1">
      <alignment horizontal="center" vertical="center" wrapText="1"/>
    </xf>
    <xf numFmtId="0" fontId="0" fillId="14" borderId="50" xfId="12" applyFont="1" applyFill="1" applyBorder="1" applyAlignment="1">
      <alignment horizontal="center" vertical="center"/>
    </xf>
    <xf numFmtId="0" fontId="2" fillId="14" borderId="44" xfId="12" applyFill="1" applyBorder="1" applyAlignment="1">
      <alignment horizontal="center" vertical="center"/>
    </xf>
    <xf numFmtId="0" fontId="2" fillId="14" borderId="51" xfId="12" applyFill="1" applyBorder="1" applyAlignment="1">
      <alignment horizontal="center" vertical="center"/>
    </xf>
    <xf numFmtId="0" fontId="2" fillId="14" borderId="14" xfId="12" applyFill="1" applyBorder="1" applyAlignment="1">
      <alignment horizontal="center" vertical="center" wrapText="1"/>
    </xf>
    <xf numFmtId="0" fontId="30" fillId="14" borderId="1" xfId="12" applyFont="1" applyFill="1" applyBorder="1" applyAlignment="1">
      <alignment horizontal="center" vertical="center" wrapText="1"/>
    </xf>
    <xf numFmtId="0" fontId="30" fillId="0" borderId="14" xfId="12" applyFont="1" applyBorder="1" applyAlignment="1">
      <alignment horizontal="center" vertical="center"/>
    </xf>
    <xf numFmtId="0" fontId="28" fillId="0" borderId="14" xfId="12" applyFont="1" applyBorder="1" applyAlignment="1">
      <alignment horizontal="center" vertical="center"/>
    </xf>
    <xf numFmtId="49" fontId="29" fillId="0" borderId="14" xfId="12" applyNumberFormat="1" applyFont="1" applyBorder="1" applyAlignment="1">
      <alignment horizontal="center" vertical="center" shrinkToFit="1"/>
    </xf>
    <xf numFmtId="0" fontId="26" fillId="0" borderId="0" xfId="12" applyFont="1" applyAlignment="1">
      <alignment horizontal="center"/>
    </xf>
    <xf numFmtId="14" fontId="3" fillId="0" borderId="25" xfId="12" applyNumberFormat="1" applyFont="1" applyBorder="1" applyAlignment="1">
      <alignment horizontal="center" vertical="center"/>
    </xf>
    <xf numFmtId="14" fontId="3" fillId="0" borderId="24" xfId="12" applyNumberFormat="1" applyFont="1" applyBorder="1" applyAlignment="1">
      <alignment horizontal="center" vertical="center"/>
    </xf>
    <xf numFmtId="0" fontId="27" fillId="0" borderId="1" xfId="12" applyFont="1" applyBorder="1" applyAlignment="1">
      <alignment horizontal="center" vertical="center"/>
    </xf>
    <xf numFmtId="0" fontId="44" fillId="0" borderId="1" xfId="12" applyFont="1" applyBorder="1" applyAlignment="1">
      <alignment horizontal="center" vertical="center"/>
    </xf>
    <xf numFmtId="49" fontId="41" fillId="0" borderId="0" xfId="12" applyNumberFormat="1" applyFont="1" applyAlignment="1">
      <alignment horizontal="center" vertical="center" shrinkToFit="1"/>
    </xf>
    <xf numFmtId="0" fontId="30" fillId="0" borderId="50" xfId="12" applyFont="1" applyBorder="1" applyAlignment="1">
      <alignment horizontal="center" vertical="center" wrapText="1"/>
    </xf>
    <xf numFmtId="0" fontId="30" fillId="0" borderId="44" xfId="12" applyFont="1" applyBorder="1" applyAlignment="1">
      <alignment horizontal="center" vertical="center" wrapText="1"/>
    </xf>
    <xf numFmtId="0" fontId="30" fillId="0" borderId="51" xfId="12" applyFont="1" applyBorder="1" applyAlignment="1">
      <alignment horizontal="center" vertical="center" wrapText="1"/>
    </xf>
    <xf numFmtId="0" fontId="3" fillId="0" borderId="25" xfId="12" applyFont="1" applyBorder="1" applyAlignment="1">
      <alignment horizontal="center" vertical="center" wrapText="1"/>
    </xf>
    <xf numFmtId="0" fontId="3" fillId="0" borderId="0" xfId="12" applyFont="1" applyAlignment="1">
      <alignment horizontal="center" vertical="center" wrapText="1"/>
    </xf>
    <xf numFmtId="0" fontId="3" fillId="0" borderId="24" xfId="12" applyFont="1" applyBorder="1" applyAlignment="1">
      <alignment horizontal="center" vertical="center" wrapText="1"/>
    </xf>
    <xf numFmtId="0" fontId="3" fillId="0" borderId="26" xfId="12" applyFont="1" applyBorder="1" applyAlignment="1">
      <alignment horizontal="center" vertical="center" wrapText="1"/>
    </xf>
    <xf numFmtId="0" fontId="3" fillId="0" borderId="27" xfId="12" applyFont="1" applyBorder="1" applyAlignment="1">
      <alignment horizontal="center" vertical="center" wrapText="1"/>
    </xf>
    <xf numFmtId="0" fontId="3" fillId="0" borderId="28" xfId="12" applyFont="1" applyBorder="1" applyAlignment="1">
      <alignment horizontal="center" vertical="center" wrapText="1"/>
    </xf>
    <xf numFmtId="0" fontId="39" fillId="0" borderId="1" xfId="12" applyFont="1" applyBorder="1" applyAlignment="1">
      <alignment horizontal="center" vertical="center"/>
    </xf>
    <xf numFmtId="0" fontId="52" fillId="0" borderId="20" xfId="0" applyFont="1" applyBorder="1" applyAlignment="1">
      <alignment horizontal="center" vertical="center"/>
    </xf>
    <xf numFmtId="0" fontId="52" fillId="0" borderId="18" xfId="0" applyFont="1" applyBorder="1" applyAlignment="1">
      <alignment horizontal="center" vertical="center"/>
    </xf>
    <xf numFmtId="0" fontId="52" fillId="0" borderId="19" xfId="0" applyFont="1" applyBorder="1" applyAlignment="1">
      <alignment horizontal="center" vertical="center"/>
    </xf>
    <xf numFmtId="0" fontId="52" fillId="0" borderId="25" xfId="0" applyFont="1" applyBorder="1" applyAlignment="1">
      <alignment horizontal="center" vertical="center"/>
    </xf>
    <xf numFmtId="0" fontId="52" fillId="0" borderId="0" xfId="0" applyFont="1" applyAlignment="1">
      <alignment horizontal="center" vertical="center"/>
    </xf>
    <xf numFmtId="0" fontId="52" fillId="0" borderId="24" xfId="0" applyFont="1" applyBorder="1" applyAlignment="1">
      <alignment horizontal="center" vertical="center"/>
    </xf>
    <xf numFmtId="0" fontId="30" fillId="6" borderId="50" xfId="0" applyFont="1" applyFill="1" applyBorder="1" applyAlignment="1">
      <alignment horizontal="center" vertical="center" wrapText="1"/>
    </xf>
    <xf numFmtId="0" fontId="28" fillId="6" borderId="44" xfId="0" applyFont="1" applyFill="1" applyBorder="1" applyAlignment="1">
      <alignment horizontal="center" vertical="center" wrapText="1"/>
    </xf>
    <xf numFmtId="0" fontId="28" fillId="6" borderId="51" xfId="0" applyFont="1" applyFill="1" applyBorder="1" applyAlignment="1">
      <alignment horizontal="center" vertical="center" wrapText="1"/>
    </xf>
    <xf numFmtId="0" fontId="28" fillId="0" borderId="66" xfId="12" applyFont="1" applyBorder="1" applyAlignment="1">
      <alignment horizontal="center" vertical="center"/>
    </xf>
    <xf numFmtId="0" fontId="28" fillId="0" borderId="62" xfId="12" applyFont="1" applyBorder="1" applyAlignment="1">
      <alignment horizontal="center" vertical="center"/>
    </xf>
    <xf numFmtId="49" fontId="29" fillId="0" borderId="62" xfId="12" applyNumberFormat="1" applyFont="1" applyBorder="1" applyAlignment="1">
      <alignment horizontal="center" vertical="center" shrinkToFit="1"/>
    </xf>
    <xf numFmtId="49" fontId="29" fillId="0" borderId="67" xfId="12" applyNumberFormat="1" applyFont="1" applyBorder="1" applyAlignment="1">
      <alignment horizontal="center" vertical="center" shrinkToFit="1"/>
    </xf>
    <xf numFmtId="0" fontId="30" fillId="0" borderId="66" xfId="12" applyFont="1" applyBorder="1" applyAlignment="1">
      <alignment horizontal="center"/>
    </xf>
    <xf numFmtId="0" fontId="30" fillId="0" borderId="62" xfId="12" applyFont="1" applyBorder="1" applyAlignment="1">
      <alignment horizontal="center"/>
    </xf>
    <xf numFmtId="0" fontId="28" fillId="10" borderId="62" xfId="0" applyFont="1" applyFill="1" applyBorder="1" applyAlignment="1">
      <alignment horizontal="center" vertical="center"/>
    </xf>
    <xf numFmtId="0" fontId="30" fillId="0" borderId="63" xfId="12" applyFont="1" applyBorder="1" applyAlignment="1">
      <alignment horizontal="center" wrapText="1"/>
    </xf>
    <xf numFmtId="0" fontId="30" fillId="0" borderId="64" xfId="0" applyFont="1" applyBorder="1" applyAlignment="1">
      <alignment horizontal="center" wrapText="1"/>
    </xf>
    <xf numFmtId="0" fontId="30" fillId="0" borderId="66" xfId="0" applyFont="1" applyBorder="1" applyAlignment="1">
      <alignment horizontal="center" wrapText="1"/>
    </xf>
    <xf numFmtId="0" fontId="30" fillId="0" borderId="62" xfId="0" applyFont="1" applyBorder="1" applyAlignment="1">
      <alignment horizontal="center" wrapText="1"/>
    </xf>
    <xf numFmtId="0" fontId="49" fillId="0" borderId="64" xfId="12" applyFont="1" applyBorder="1" applyAlignment="1">
      <alignment horizontal="center" vertical="center" wrapText="1"/>
    </xf>
    <xf numFmtId="0" fontId="30" fillId="0" borderId="64" xfId="0" applyFont="1" applyBorder="1" applyAlignment="1">
      <alignment horizontal="center" vertical="center" wrapText="1"/>
    </xf>
    <xf numFmtId="0" fontId="50" fillId="0" borderId="64" xfId="12" applyFont="1" applyBorder="1" applyAlignment="1">
      <alignment horizontal="center" wrapText="1"/>
    </xf>
    <xf numFmtId="0" fontId="30" fillId="0" borderId="65" xfId="0" applyFont="1" applyBorder="1" applyAlignment="1">
      <alignment horizontal="center" wrapText="1"/>
    </xf>
    <xf numFmtId="0" fontId="30" fillId="0" borderId="67" xfId="0" applyFont="1" applyBorder="1" applyAlignment="1">
      <alignment horizontal="center" wrapText="1"/>
    </xf>
    <xf numFmtId="14" fontId="28" fillId="0" borderId="20" xfId="12" applyNumberFormat="1" applyFont="1" applyBorder="1" applyAlignment="1">
      <alignment horizontal="center" vertical="center" wrapText="1"/>
    </xf>
    <xf numFmtId="0" fontId="30" fillId="0" borderId="18" xfId="0" applyFont="1" applyBorder="1" applyAlignment="1">
      <alignment horizontal="center" vertical="center" wrapText="1"/>
    </xf>
    <xf numFmtId="0" fontId="30" fillId="0" borderId="19" xfId="0" applyFont="1" applyBorder="1" applyAlignment="1">
      <alignment horizontal="center" vertical="center" wrapText="1"/>
    </xf>
    <xf numFmtId="0" fontId="28" fillId="0" borderId="62" xfId="12" applyFont="1" applyBorder="1" applyAlignment="1">
      <alignment horizontal="center" vertical="center" wrapText="1"/>
    </xf>
    <xf numFmtId="0" fontId="30" fillId="0" borderId="62" xfId="0" applyFont="1" applyBorder="1" applyAlignment="1">
      <alignment wrapText="1"/>
    </xf>
    <xf numFmtId="14" fontId="31" fillId="0" borderId="62" xfId="12" applyNumberFormat="1" applyFont="1" applyBorder="1" applyAlignment="1">
      <alignment horizontal="center" vertical="center" wrapText="1"/>
    </xf>
    <xf numFmtId="0" fontId="10" fillId="0" borderId="62" xfId="0" applyFont="1" applyBorder="1" applyAlignment="1">
      <alignment horizontal="center" vertical="center" wrapText="1"/>
    </xf>
    <xf numFmtId="0" fontId="30" fillId="0" borderId="62" xfId="0" applyFont="1" applyBorder="1" applyAlignment="1">
      <alignment horizontal="center" vertical="center" wrapText="1"/>
    </xf>
    <xf numFmtId="0" fontId="51" fillId="0" borderId="62" xfId="12" applyFont="1" applyBorder="1" applyAlignment="1">
      <alignment horizontal="center" vertical="center" wrapText="1"/>
    </xf>
    <xf numFmtId="0" fontId="49" fillId="0" borderId="62" xfId="12" applyFont="1" applyBorder="1" applyAlignment="1">
      <alignment horizontal="center" vertical="center" wrapText="1"/>
    </xf>
  </cellXfs>
  <cellStyles count="15">
    <cellStyle name="Hipervínculo" xfId="14" builtinId="8"/>
    <cellStyle name="Millares" xfId="11" builtinId="3"/>
    <cellStyle name="Millares 2" xfId="4"/>
    <cellStyle name="Millares 2 2" xfId="9"/>
    <cellStyle name="Millares 3" xfId="10"/>
    <cellStyle name="Moneda 2" xfId="5"/>
    <cellStyle name="Moneda 3" xfId="8"/>
    <cellStyle name="Normal" xfId="0" builtinId="0"/>
    <cellStyle name="Normal 15" xfId="12"/>
    <cellStyle name="Normal 2" xfId="3"/>
    <cellStyle name="Normal 2 2 2" xfId="2"/>
    <cellStyle name="Normal 3" xfId="6"/>
    <cellStyle name="Normal 3 7" xfId="13"/>
    <cellStyle name="Normal 3 9" xfId="7"/>
    <cellStyle name="Porcentaje" xfId="1" builtinId="5"/>
  </cellStyles>
  <dxfs count="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externalLink" Target="externalLinks/externalLink14.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externalLink" Target="externalLinks/externalLink1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sharedStrings" Target="sharedString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2.2</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Pt>
            <c:idx val="0"/>
            <c:invertIfNegative val="0"/>
            <c:bubble3D val="0"/>
            <c:spPr>
              <a:solidFill>
                <a:srgbClr val="FF0000"/>
              </a:solidFill>
              <a:ln>
                <a:solidFill>
                  <a:srgbClr val="FF0000"/>
                </a:solidFill>
              </a:ln>
              <a:effectLst/>
            </c:spPr>
            <c:extLst>
              <c:ext xmlns:c16="http://schemas.microsoft.com/office/drawing/2014/chart" uri="{C3380CC4-5D6E-409C-BE32-E72D297353CC}">
                <c16:uniqueId val="{00000001-C8AF-4948-B4BE-C3E85908FEE9}"/>
              </c:ext>
            </c:extLst>
          </c:dPt>
          <c:dPt>
            <c:idx val="2"/>
            <c:invertIfNegative val="0"/>
            <c:bubble3D val="0"/>
            <c:spPr>
              <a:solidFill>
                <a:srgbClr val="00B050"/>
              </a:solidFill>
              <a:ln>
                <a:solidFill>
                  <a:srgbClr val="00B050"/>
                </a:solidFill>
              </a:ln>
              <a:effectLst/>
            </c:spPr>
            <c:extLst>
              <c:ext xmlns:c16="http://schemas.microsoft.com/office/drawing/2014/chart" uri="{C3380CC4-5D6E-409C-BE32-E72D297353CC}">
                <c16:uniqueId val="{00000003-C8AF-4948-B4BE-C3E85908FEE9}"/>
              </c:ext>
            </c:extLst>
          </c:dPt>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(Formato!$F$256:$G$256,Formato!$H$256:$I$256)</c:f>
              <c:strCache>
                <c:ptCount val="3"/>
                <c:pt idx="0">
                  <c:v>Programado</c:v>
                </c:pt>
                <c:pt idx="2">
                  <c:v>Ejecutado</c:v>
                </c:pt>
              </c:strCache>
            </c:strRef>
          </c:cat>
          <c:val>
            <c:numRef>
              <c:f>(Formato!$F$257:$G$257,Formato!$H$257:$I$257)</c:f>
              <c:numCache>
                <c:formatCode>0.00%</c:formatCode>
                <c:ptCount val="4"/>
                <c:pt idx="0">
                  <c:v>1</c:v>
                </c:pt>
                <c:pt idx="2">
                  <c:v>1</c:v>
                </c:pt>
              </c:numCache>
            </c:numRef>
          </c:val>
          <c:extLst>
            <c:ext xmlns:c16="http://schemas.microsoft.com/office/drawing/2014/chart" uri="{C3380CC4-5D6E-409C-BE32-E72D297353CC}">
              <c16:uniqueId val="{00000004-C8AF-4948-B4BE-C3E85908FEE9}"/>
            </c:ext>
          </c:extLst>
        </c:ser>
        <c:dLbls>
          <c:dLblPos val="ctr"/>
          <c:showLegendKey val="0"/>
          <c:showVal val="1"/>
          <c:showCatName val="0"/>
          <c:showSerName val="0"/>
          <c:showPercent val="0"/>
          <c:showBubbleSize val="0"/>
        </c:dLbls>
        <c:gapWidth val="30"/>
        <c:overlap val="100"/>
        <c:axId val="-480827808"/>
        <c:axId val="-480828896"/>
      </c:barChart>
      <c:catAx>
        <c:axId val="-48082780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480828896"/>
        <c:crosses val="autoZero"/>
        <c:auto val="0"/>
        <c:lblAlgn val="ctr"/>
        <c:lblOffset val="100"/>
        <c:tickMarkSkip val="1"/>
        <c:noMultiLvlLbl val="0"/>
      </c:catAx>
      <c:valAx>
        <c:axId val="-48082889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4808278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(Formato!$E$155:$F$155,Formato!$G$155:$H$155)</c:f>
              <c:strCache>
                <c:ptCount val="3"/>
                <c:pt idx="0">
                  <c:v>Programado</c:v>
                </c:pt>
                <c:pt idx="2">
                  <c:v>Ejecutado</c:v>
                </c:pt>
              </c:strCache>
            </c:strRef>
          </c:cat>
          <c:val>
            <c:numRef>
              <c:f>(Formato!$E$156:$F$156,Formato!$G$156:$H$156)</c:f>
              <c:numCache>
                <c:formatCode>0.00%</c:formatCode>
                <c:ptCount val="4"/>
                <c:pt idx="0">
                  <c:v>0.40910000000000002</c:v>
                </c:pt>
                <c:pt idx="2">
                  <c:v>0.53239999999999998</c:v>
                </c:pt>
              </c:numCache>
            </c:numRef>
          </c:val>
          <c:extLst>
            <c:ext xmlns:c16="http://schemas.microsoft.com/office/drawing/2014/chart" uri="{C3380CC4-5D6E-409C-BE32-E72D297353CC}">
              <c16:uniqueId val="{00000000-04E0-4E1C-8081-B30DBF2C2372}"/>
            </c:ext>
          </c:extLst>
        </c:ser>
        <c:dLbls>
          <c:dLblPos val="ctr"/>
          <c:showLegendKey val="0"/>
          <c:showVal val="1"/>
          <c:showCatName val="0"/>
          <c:showSerName val="0"/>
          <c:showPercent val="0"/>
          <c:showBubbleSize val="0"/>
        </c:dLbls>
        <c:gapWidth val="30"/>
        <c:overlap val="100"/>
        <c:axId val="-480830528"/>
        <c:axId val="-480821280"/>
      </c:barChart>
      <c:catAx>
        <c:axId val="-480830528"/>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480821280"/>
        <c:crosses val="autoZero"/>
        <c:auto val="0"/>
        <c:lblAlgn val="ctr"/>
        <c:lblOffset val="100"/>
        <c:tickMarkSkip val="1"/>
        <c:noMultiLvlLbl val="0"/>
      </c:catAx>
      <c:valAx>
        <c:axId val="-4808212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48083052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2.1</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chemeClr val="accent1"/>
            </a:solidFill>
            <a:ln>
              <a:noFill/>
            </a:ln>
            <a:effectLst/>
          </c:spPr>
          <c:invertIfNegative val="0"/>
          <c:dLbls>
            <c:dLbl>
              <c:idx val="0"/>
              <c:layout>
                <c:manualLayout>
                  <c:x val="1.7912197961007098E-6"/>
                  <c:y val="-1.1261268826150219E-2"/>
                </c:manualLayout>
              </c:layout>
              <c:spPr>
                <a:solidFill>
                  <a:srgbClr val="FF0000"/>
                </a:solid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extLst>
                <c:ext xmlns:c15="http://schemas.microsoft.com/office/drawing/2012/chart" uri="{CE6537A1-D6FC-4f65-9D91-7224C49458BB}">
                  <c15:layout>
                    <c:manualLayout>
                      <c:w val="8.6032009707085327E-2"/>
                      <c:h val="9.9936889560279338E-2"/>
                    </c:manualLayout>
                  </c15:layout>
                </c:ext>
                <c:ext xmlns:c16="http://schemas.microsoft.com/office/drawing/2014/chart" uri="{C3380CC4-5D6E-409C-BE32-E72D297353CC}">
                  <c16:uniqueId val="{00000000-4BD6-478C-BCE7-E79964381A43}"/>
                </c:ext>
              </c:extLst>
            </c:dLbl>
            <c:dLbl>
              <c:idx val="2"/>
              <c:delete val="1"/>
              <c:extLst>
                <c:ext xmlns:c15="http://schemas.microsoft.com/office/drawing/2012/chart" uri="{CE6537A1-D6FC-4f65-9D91-7224C49458BB}"/>
                <c:ext xmlns:c16="http://schemas.microsoft.com/office/drawing/2014/chart" uri="{C3380CC4-5D6E-409C-BE32-E72D297353CC}">
                  <c16:uniqueId val="{00000001-4BD6-478C-BCE7-E79964381A43}"/>
                </c:ext>
              </c:extLst>
            </c:dLbl>
            <c:spPr>
              <a:solidFill>
                <a:srgbClr val="FF0000"/>
              </a:solid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(Formato!$F$213:$G$213,Formato!$H$213:$I$213)</c:f>
              <c:strCache>
                <c:ptCount val="3"/>
                <c:pt idx="0">
                  <c:v>Programado</c:v>
                </c:pt>
                <c:pt idx="2">
                  <c:v>Ejecutado</c:v>
                </c:pt>
              </c:strCache>
            </c:strRef>
          </c:cat>
          <c:val>
            <c:numRef>
              <c:f>(Formato!$F$214:$G$214,Formato!$H$214:$I$214)</c:f>
              <c:numCache>
                <c:formatCode>0.00%</c:formatCode>
                <c:ptCount val="4"/>
                <c:pt idx="0">
                  <c:v>0.35</c:v>
                </c:pt>
                <c:pt idx="2">
                  <c:v>0.44379999999999997</c:v>
                </c:pt>
              </c:numCache>
            </c:numRef>
          </c:val>
          <c:extLst>
            <c:ext xmlns:c16="http://schemas.microsoft.com/office/drawing/2014/chart" uri="{C3380CC4-5D6E-409C-BE32-E72D297353CC}">
              <c16:uniqueId val="{00000002-4BD6-478C-BCE7-E79964381A43}"/>
            </c:ext>
          </c:extLst>
        </c:ser>
        <c:dLbls>
          <c:dLblPos val="ctr"/>
          <c:showLegendKey val="0"/>
          <c:showVal val="1"/>
          <c:showCatName val="0"/>
          <c:showSerName val="0"/>
          <c:showPercent val="0"/>
          <c:showBubbleSize val="0"/>
        </c:dLbls>
        <c:gapWidth val="30"/>
        <c:overlap val="100"/>
        <c:axId val="-480835424"/>
        <c:axId val="-480820736"/>
      </c:barChart>
      <c:catAx>
        <c:axId val="-48083542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480820736"/>
        <c:crosses val="autoZero"/>
        <c:auto val="0"/>
        <c:lblAlgn val="ctr"/>
        <c:lblOffset val="100"/>
        <c:tickMarkSkip val="1"/>
        <c:noMultiLvlLbl val="0"/>
      </c:catAx>
      <c:valAx>
        <c:axId val="-480820736"/>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48083542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3</a:t>
            </a:r>
          </a:p>
        </c:rich>
      </c:tx>
      <c:layout>
        <c:manualLayout>
          <c:xMode val="edge"/>
          <c:yMode val="edge"/>
          <c:x val="0.24900787401574803"/>
          <c:y val="6.5843832847017517E-2"/>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(Formato!$E$271:$F$271,Formato!$G$271:$H$271)</c:f>
              <c:strCache>
                <c:ptCount val="3"/>
                <c:pt idx="0">
                  <c:v>Programado</c:v>
                </c:pt>
                <c:pt idx="2">
                  <c:v>Ejecutado</c:v>
                </c:pt>
              </c:strCache>
            </c:strRef>
          </c:cat>
          <c:val>
            <c:numRef>
              <c:f>(Formato!$E$272:$F$272,Formato!$G$272:$H$272)</c:f>
              <c:numCache>
                <c:formatCode>0.00%</c:formatCode>
                <c:ptCount val="4"/>
                <c:pt idx="0">
                  <c:v>0.54090000000000005</c:v>
                </c:pt>
                <c:pt idx="2">
                  <c:v>0.57609999999999995</c:v>
                </c:pt>
              </c:numCache>
            </c:numRef>
          </c:val>
          <c:extLst>
            <c:ext xmlns:c16="http://schemas.microsoft.com/office/drawing/2014/chart" uri="{C3380CC4-5D6E-409C-BE32-E72D297353CC}">
              <c16:uniqueId val="{00000000-F231-4829-9E2B-F0F4F333F6BB}"/>
            </c:ext>
          </c:extLst>
        </c:ser>
        <c:dLbls>
          <c:dLblPos val="ctr"/>
          <c:showLegendKey val="0"/>
          <c:showVal val="1"/>
          <c:showCatName val="0"/>
          <c:showSerName val="0"/>
          <c:showPercent val="0"/>
          <c:showBubbleSize val="0"/>
        </c:dLbls>
        <c:gapWidth val="30"/>
        <c:overlap val="100"/>
        <c:axId val="-480820192"/>
        <c:axId val="-480829984"/>
      </c:barChart>
      <c:catAx>
        <c:axId val="-4808201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480829984"/>
        <c:crosses val="autoZero"/>
        <c:auto val="0"/>
        <c:lblAlgn val="ctr"/>
        <c:lblOffset val="100"/>
        <c:tickMarkSkip val="1"/>
        <c:noMultiLvlLbl val="0"/>
      </c:catAx>
      <c:valAx>
        <c:axId val="-480829984"/>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48082019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sz="1400" b="0" i="0" u="none" strike="noStrike" kern="1200" spc="0" baseline="0">
                <a:solidFill>
                  <a:schemeClr val="tx1">
                    <a:lumMod val="65000"/>
                    <a:lumOff val="35000"/>
                  </a:schemeClr>
                </a:solidFill>
                <a:latin typeface="+mn-lt"/>
                <a:ea typeface="+mn-ea"/>
                <a:cs typeface="+mn-cs"/>
              </a:defRPr>
            </a:pPr>
            <a:r>
              <a:rPr lang="es-ES" sz="1800" b="1"/>
              <a:t>AVANCE DE OBRA ESTADÍSTICO UF 4</a:t>
            </a:r>
          </a:p>
        </c:rich>
      </c:tx>
      <c:layout>
        <c:manualLayout>
          <c:xMode val="edge"/>
          <c:yMode val="edge"/>
          <c:x val="0.26242927008924977"/>
          <c:y val="6.9931406633202174E-3"/>
        </c:manualLayout>
      </c:layout>
      <c:overlay val="0"/>
      <c:spPr>
        <a:noFill/>
        <a:ln>
          <a:noFill/>
        </a:ln>
        <a:effectLst/>
      </c:spPr>
    </c:title>
    <c:autoTitleDeleted val="0"/>
    <c:plotArea>
      <c:layout>
        <c:manualLayout>
          <c:layoutTarget val="inner"/>
          <c:xMode val="edge"/>
          <c:yMode val="edge"/>
          <c:x val="0.13696505042132892"/>
          <c:y val="0.27651623319839019"/>
          <c:w val="0.81697361514021272"/>
          <c:h val="0.50489461291205506"/>
        </c:manualLayout>
      </c:layout>
      <c:barChart>
        <c:barDir val="bar"/>
        <c:grouping val="stacked"/>
        <c:varyColors val="0"/>
        <c:ser>
          <c:idx val="0"/>
          <c:order val="0"/>
          <c:spPr>
            <a:solidFill>
              <a:srgbClr val="FF0000"/>
            </a:solidFill>
            <a:ln>
              <a:solidFill>
                <a:srgbClr val="FF0000"/>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(Formato!$F$291:$G$291,Formato!$H$291:$I$291)</c:f>
              <c:strCache>
                <c:ptCount val="3"/>
                <c:pt idx="0">
                  <c:v>Programado</c:v>
                </c:pt>
                <c:pt idx="2">
                  <c:v>Ejecutado</c:v>
                </c:pt>
              </c:strCache>
            </c:strRef>
          </c:cat>
          <c:val>
            <c:numRef>
              <c:f>(Formato!$F$292:$G$292,Formato!$H$304:$I$304)</c:f>
              <c:numCache>
                <c:formatCode>General</c:formatCode>
                <c:ptCount val="4"/>
                <c:pt idx="0">
                  <c:v>0</c:v>
                </c:pt>
                <c:pt idx="2" formatCode="0.00%">
                  <c:v>0.79549999999999998</c:v>
                </c:pt>
              </c:numCache>
            </c:numRef>
          </c:val>
          <c:extLst>
            <c:ext xmlns:c16="http://schemas.microsoft.com/office/drawing/2014/chart" uri="{C3380CC4-5D6E-409C-BE32-E72D297353CC}">
              <c16:uniqueId val="{00000000-E782-48C4-B158-DC8B17B5A179}"/>
            </c:ext>
          </c:extLst>
        </c:ser>
        <c:dLbls>
          <c:dLblPos val="ctr"/>
          <c:showLegendKey val="0"/>
          <c:showVal val="1"/>
          <c:showCatName val="0"/>
          <c:showSerName val="0"/>
          <c:showPercent val="0"/>
          <c:showBubbleSize val="0"/>
        </c:dLbls>
        <c:gapWidth val="30"/>
        <c:overlap val="100"/>
        <c:axId val="-480823456"/>
        <c:axId val="-480834880"/>
      </c:barChart>
      <c:catAx>
        <c:axId val="-48082345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480834880"/>
        <c:crosses val="autoZero"/>
        <c:auto val="0"/>
        <c:lblAlgn val="ctr"/>
        <c:lblOffset val="100"/>
        <c:tickMarkSkip val="1"/>
        <c:noMultiLvlLbl val="0"/>
      </c:catAx>
      <c:valAx>
        <c:axId val="-480834880"/>
        <c:scaling>
          <c:orientation val="minMax"/>
          <c:max val="1"/>
          <c:min val="0"/>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48082345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0" i="0" u="none" strike="noStrike" kern="1200" spc="0" baseline="0">
                <a:solidFill>
                  <a:schemeClr val="tx1">
                    <a:lumMod val="65000"/>
                    <a:lumOff val="35000"/>
                  </a:schemeClr>
                </a:solidFill>
                <a:latin typeface="+mn-lt"/>
                <a:ea typeface="+mn-ea"/>
                <a:cs typeface="+mn-cs"/>
              </a:defRPr>
            </a:pPr>
            <a:r>
              <a:rPr lang="es-ES"/>
              <a:t>Avance de Obra</a:t>
            </a:r>
          </a:p>
        </c:rich>
      </c:tx>
      <c:overlay val="0"/>
      <c:spPr>
        <a:noFill/>
        <a:ln>
          <a:noFill/>
        </a:ln>
        <a:effectLst/>
      </c:spPr>
    </c:title>
    <c:autoTitleDeleted val="0"/>
    <c:plotArea>
      <c:layout>
        <c:manualLayout>
          <c:layoutTarget val="inner"/>
          <c:xMode val="edge"/>
          <c:yMode val="edge"/>
          <c:x val="0.18183596528243229"/>
          <c:y val="0.15207432601891865"/>
          <c:w val="0.78879665795637932"/>
          <c:h val="0.65828616626284786"/>
        </c:manualLayout>
      </c:layout>
      <c:barChart>
        <c:barDir val="bar"/>
        <c:grouping val="stacked"/>
        <c:varyColors val="0"/>
        <c:ser>
          <c:idx val="2"/>
          <c:order val="0"/>
          <c:spPr>
            <a:solidFill>
              <a:srgbClr val="00B050"/>
            </a:solidFill>
            <a:ln>
              <a:noFill/>
            </a:ln>
            <a:effectLst/>
          </c:spPr>
          <c:invertIfNegative val="0"/>
          <c:cat>
            <c:strRef>
              <c:f>Formato!$B$143:$D$148</c:f>
              <c:strCache>
                <c:ptCount val="6"/>
                <c:pt idx="0">
                  <c:v>Unidad Funcional 1</c:v>
                </c:pt>
                <c:pt idx="1">
                  <c:v>Unidad Funcional 2.1</c:v>
                </c:pt>
                <c:pt idx="2">
                  <c:v>Obras Adicionales UF2.2</c:v>
                </c:pt>
                <c:pt idx="3">
                  <c:v>Unidad Funcional 3</c:v>
                </c:pt>
                <c:pt idx="4">
                  <c:v>Unidad Funcional 4.1</c:v>
                </c:pt>
                <c:pt idx="5">
                  <c:v>Unidad Funcional 4.2</c:v>
                </c:pt>
              </c:strCache>
            </c:strRef>
          </c:cat>
          <c:val>
            <c:numRef>
              <c:f>Formato!$H$143:$H$148</c:f>
              <c:numCache>
                <c:formatCode>0.00%</c:formatCode>
                <c:ptCount val="6"/>
                <c:pt idx="0">
                  <c:v>0.53239999999999998</c:v>
                </c:pt>
                <c:pt idx="1">
                  <c:v>0.44379999999999997</c:v>
                </c:pt>
                <c:pt idx="2" formatCode="0.0%">
                  <c:v>1</c:v>
                </c:pt>
                <c:pt idx="3">
                  <c:v>0.57609999999999995</c:v>
                </c:pt>
                <c:pt idx="4">
                  <c:v>0</c:v>
                </c:pt>
                <c:pt idx="5">
                  <c:v>0.79549999999999998</c:v>
                </c:pt>
              </c:numCache>
            </c:numRef>
          </c:val>
          <c:extLst>
            <c:ext xmlns:c16="http://schemas.microsoft.com/office/drawing/2014/chart" uri="{C3380CC4-5D6E-409C-BE32-E72D297353CC}">
              <c16:uniqueId val="{00000000-5E87-483A-BBA0-B5B2573D5A7D}"/>
            </c:ext>
          </c:extLst>
        </c:ser>
        <c:dLbls>
          <c:showLegendKey val="0"/>
          <c:showVal val="0"/>
          <c:showCatName val="0"/>
          <c:showSerName val="0"/>
          <c:showPercent val="0"/>
          <c:showBubbleSize val="0"/>
        </c:dLbls>
        <c:gapWidth val="150"/>
        <c:overlap val="100"/>
        <c:axId val="-480824544"/>
        <c:axId val="-480825088"/>
      </c:barChart>
      <c:catAx>
        <c:axId val="-4808245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480825088"/>
        <c:crosses val="autoZero"/>
        <c:auto val="1"/>
        <c:lblAlgn val="ctr"/>
        <c:lblOffset val="100"/>
        <c:noMultiLvlLbl val="0"/>
      </c:catAx>
      <c:valAx>
        <c:axId val="-480825088"/>
        <c:scaling>
          <c:orientation val="minMax"/>
          <c:max val="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r>
                  <a:rPr lang="es-ES" sz="1400"/>
                  <a:t>Ejecutado </a:t>
                </a:r>
              </a:p>
            </c:rich>
          </c:tx>
          <c:layout>
            <c:manualLayout>
              <c:xMode val="edge"/>
              <c:yMode val="edge"/>
              <c:x val="0.46346635285169979"/>
              <c:y val="0.90023610888478789"/>
            </c:manualLayout>
          </c:layout>
          <c:overlay val="0"/>
          <c:spPr>
            <a:noFill/>
            <a:ln>
              <a:noFill/>
            </a:ln>
            <a:effectLst/>
          </c:spPr>
        </c:title>
        <c:numFmt formatCode="0%" sourceLinked="0"/>
        <c:majorTickMark val="none"/>
        <c:minorTickMark val="none"/>
        <c:tickLblPos val="low"/>
        <c:spPr>
          <a:noFill/>
          <a:ln>
            <a:noFill/>
          </a:ln>
          <a:effectLst/>
        </c:spPr>
        <c:txPr>
          <a:bodyPr rot="-6000000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crossAx val="-4808245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200"/>
      </a:pPr>
      <a:endParaRPr lang="en-US"/>
    </a:p>
  </c:tx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chart" Target="../charts/chart3.xml"/><Relationship Id="rId7" Type="http://schemas.openxmlformats.org/officeDocument/2006/relationships/chart" Target="../charts/chart6.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image" Target="../media/image1.png"/><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jpe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8.jpg"/><Relationship Id="rId2" Type="http://schemas.openxmlformats.org/officeDocument/2006/relationships/image" Target="../media/image6.png"/><Relationship Id="rId1" Type="http://schemas.openxmlformats.org/officeDocument/2006/relationships/image" Target="../media/image7.jpeg"/><Relationship Id="rId5" Type="http://schemas.openxmlformats.org/officeDocument/2006/relationships/image" Target="../media/image10.jpg"/><Relationship Id="rId4" Type="http://schemas.openxmlformats.org/officeDocument/2006/relationships/image" Target="../media/image9.jpg"/></Relationships>
</file>

<file path=xl/drawings/_rels/drawing4.xml.rels><?xml version="1.0" encoding="UTF-8" standalone="yes"?>
<Relationships xmlns="http://schemas.openxmlformats.org/package/2006/relationships"><Relationship Id="rId8" Type="http://schemas.openxmlformats.org/officeDocument/2006/relationships/image" Target="../media/image16.jpeg"/><Relationship Id="rId3" Type="http://schemas.openxmlformats.org/officeDocument/2006/relationships/image" Target="../media/image11.jpeg"/><Relationship Id="rId7" Type="http://schemas.openxmlformats.org/officeDocument/2006/relationships/image" Target="../media/image15.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4.jpeg"/><Relationship Id="rId5" Type="http://schemas.openxmlformats.org/officeDocument/2006/relationships/image" Target="../media/image13.jpeg"/><Relationship Id="rId4" Type="http://schemas.openxmlformats.org/officeDocument/2006/relationships/image" Target="../media/image12.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2.jpeg"/><Relationship Id="rId13" Type="http://schemas.openxmlformats.org/officeDocument/2006/relationships/image" Target="../media/image27.jpeg"/><Relationship Id="rId18" Type="http://schemas.openxmlformats.org/officeDocument/2006/relationships/image" Target="../media/image32.jpeg"/><Relationship Id="rId3" Type="http://schemas.openxmlformats.org/officeDocument/2006/relationships/image" Target="../media/image17.jpeg"/><Relationship Id="rId7" Type="http://schemas.openxmlformats.org/officeDocument/2006/relationships/image" Target="../media/image21.jpeg"/><Relationship Id="rId12" Type="http://schemas.openxmlformats.org/officeDocument/2006/relationships/image" Target="../media/image26.jpeg"/><Relationship Id="rId17" Type="http://schemas.openxmlformats.org/officeDocument/2006/relationships/image" Target="../media/image31.jpeg"/><Relationship Id="rId2" Type="http://schemas.openxmlformats.org/officeDocument/2006/relationships/image" Target="../media/image6.png"/><Relationship Id="rId16" Type="http://schemas.openxmlformats.org/officeDocument/2006/relationships/image" Target="../media/image30.jpeg"/><Relationship Id="rId1" Type="http://schemas.openxmlformats.org/officeDocument/2006/relationships/image" Target="../media/image7.jpeg"/><Relationship Id="rId6" Type="http://schemas.openxmlformats.org/officeDocument/2006/relationships/image" Target="../media/image20.jpeg"/><Relationship Id="rId11" Type="http://schemas.openxmlformats.org/officeDocument/2006/relationships/image" Target="../media/image25.jpeg"/><Relationship Id="rId5" Type="http://schemas.openxmlformats.org/officeDocument/2006/relationships/image" Target="../media/image19.jpeg"/><Relationship Id="rId15" Type="http://schemas.openxmlformats.org/officeDocument/2006/relationships/image" Target="../media/image29.jpeg"/><Relationship Id="rId10" Type="http://schemas.openxmlformats.org/officeDocument/2006/relationships/image" Target="../media/image24.jpeg"/><Relationship Id="rId4" Type="http://schemas.openxmlformats.org/officeDocument/2006/relationships/image" Target="../media/image18.jpeg"/><Relationship Id="rId9" Type="http://schemas.openxmlformats.org/officeDocument/2006/relationships/image" Target="../media/image23.jpeg"/><Relationship Id="rId14" Type="http://schemas.openxmlformats.org/officeDocument/2006/relationships/image" Target="../media/image28.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3.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2.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36.jpeg"/><Relationship Id="rId11" Type="http://schemas.openxmlformats.org/officeDocument/2006/relationships/image" Target="../media/image41.jpeg"/><Relationship Id="rId5" Type="http://schemas.openxmlformats.org/officeDocument/2006/relationships/image" Target="../media/image35.jpeg"/><Relationship Id="rId10" Type="http://schemas.openxmlformats.org/officeDocument/2006/relationships/image" Target="../media/image40.jpeg"/><Relationship Id="rId4" Type="http://schemas.openxmlformats.org/officeDocument/2006/relationships/image" Target="../media/image34.jpeg"/><Relationship Id="rId9" Type="http://schemas.openxmlformats.org/officeDocument/2006/relationships/image" Target="../media/image39.jpeg"/><Relationship Id="rId14" Type="http://schemas.openxmlformats.org/officeDocument/2006/relationships/image" Target="../media/image44.jpeg"/></Relationships>
</file>

<file path=xl/drawings/_rels/drawing7.xml.rels><?xml version="1.0" encoding="UTF-8" standalone="yes"?>
<Relationships xmlns="http://schemas.openxmlformats.org/package/2006/relationships"><Relationship Id="rId26" Type="http://schemas.openxmlformats.org/officeDocument/2006/relationships/image" Target="../media/image68.jpeg"/><Relationship Id="rId21" Type="http://schemas.openxmlformats.org/officeDocument/2006/relationships/image" Target="../media/image63.jpeg"/><Relationship Id="rId42" Type="http://schemas.openxmlformats.org/officeDocument/2006/relationships/image" Target="../media/image84.jpeg"/><Relationship Id="rId47" Type="http://schemas.openxmlformats.org/officeDocument/2006/relationships/image" Target="../media/image89.jpeg"/><Relationship Id="rId63" Type="http://schemas.openxmlformats.org/officeDocument/2006/relationships/image" Target="../media/image105.jpeg"/><Relationship Id="rId68" Type="http://schemas.openxmlformats.org/officeDocument/2006/relationships/image" Target="../media/image110.jpeg"/><Relationship Id="rId84" Type="http://schemas.openxmlformats.org/officeDocument/2006/relationships/image" Target="../media/image126.jpeg"/><Relationship Id="rId16" Type="http://schemas.openxmlformats.org/officeDocument/2006/relationships/image" Target="../media/image58.jpeg"/><Relationship Id="rId11" Type="http://schemas.openxmlformats.org/officeDocument/2006/relationships/image" Target="../media/image53.jpeg"/><Relationship Id="rId32" Type="http://schemas.openxmlformats.org/officeDocument/2006/relationships/image" Target="../media/image74.jpeg"/><Relationship Id="rId37" Type="http://schemas.openxmlformats.org/officeDocument/2006/relationships/image" Target="../media/image79.jpeg"/><Relationship Id="rId53" Type="http://schemas.openxmlformats.org/officeDocument/2006/relationships/image" Target="../media/image95.jpeg"/><Relationship Id="rId58" Type="http://schemas.openxmlformats.org/officeDocument/2006/relationships/image" Target="../media/image100.jpeg"/><Relationship Id="rId74" Type="http://schemas.openxmlformats.org/officeDocument/2006/relationships/image" Target="../media/image116.jpeg"/><Relationship Id="rId79" Type="http://schemas.openxmlformats.org/officeDocument/2006/relationships/image" Target="../media/image121.jpeg"/><Relationship Id="rId5" Type="http://schemas.openxmlformats.org/officeDocument/2006/relationships/image" Target="../media/image47.jpeg"/><Relationship Id="rId19" Type="http://schemas.openxmlformats.org/officeDocument/2006/relationships/image" Target="../media/image61.png"/><Relationship Id="rId14" Type="http://schemas.openxmlformats.org/officeDocument/2006/relationships/image" Target="../media/image56.jpeg"/><Relationship Id="rId22" Type="http://schemas.openxmlformats.org/officeDocument/2006/relationships/image" Target="../media/image64.jpeg"/><Relationship Id="rId27" Type="http://schemas.openxmlformats.org/officeDocument/2006/relationships/image" Target="../media/image69.jpeg"/><Relationship Id="rId30" Type="http://schemas.openxmlformats.org/officeDocument/2006/relationships/image" Target="../media/image72.jpeg"/><Relationship Id="rId35" Type="http://schemas.openxmlformats.org/officeDocument/2006/relationships/image" Target="../media/image77.jpeg"/><Relationship Id="rId43" Type="http://schemas.openxmlformats.org/officeDocument/2006/relationships/image" Target="../media/image85.jpeg"/><Relationship Id="rId48" Type="http://schemas.openxmlformats.org/officeDocument/2006/relationships/image" Target="../media/image90.jpeg"/><Relationship Id="rId56" Type="http://schemas.openxmlformats.org/officeDocument/2006/relationships/image" Target="../media/image98.jpeg"/><Relationship Id="rId64" Type="http://schemas.openxmlformats.org/officeDocument/2006/relationships/image" Target="../media/image106.jpeg"/><Relationship Id="rId69" Type="http://schemas.openxmlformats.org/officeDocument/2006/relationships/image" Target="../media/image111.jpeg"/><Relationship Id="rId77" Type="http://schemas.openxmlformats.org/officeDocument/2006/relationships/image" Target="../media/image119.jpeg"/><Relationship Id="rId8" Type="http://schemas.openxmlformats.org/officeDocument/2006/relationships/image" Target="../media/image50.jpeg"/><Relationship Id="rId51" Type="http://schemas.openxmlformats.org/officeDocument/2006/relationships/image" Target="../media/image93.jpeg"/><Relationship Id="rId72" Type="http://schemas.openxmlformats.org/officeDocument/2006/relationships/image" Target="../media/image114.jpeg"/><Relationship Id="rId80" Type="http://schemas.openxmlformats.org/officeDocument/2006/relationships/image" Target="../media/image122.jpeg"/><Relationship Id="rId85" Type="http://schemas.openxmlformats.org/officeDocument/2006/relationships/image" Target="../media/image127.jpeg"/><Relationship Id="rId3" Type="http://schemas.openxmlformats.org/officeDocument/2006/relationships/image" Target="../media/image45.jpeg"/><Relationship Id="rId12" Type="http://schemas.openxmlformats.org/officeDocument/2006/relationships/image" Target="../media/image54.jpeg"/><Relationship Id="rId17" Type="http://schemas.openxmlformats.org/officeDocument/2006/relationships/image" Target="../media/image59.jpeg"/><Relationship Id="rId25" Type="http://schemas.openxmlformats.org/officeDocument/2006/relationships/image" Target="../media/image67.jpeg"/><Relationship Id="rId33" Type="http://schemas.openxmlformats.org/officeDocument/2006/relationships/image" Target="../media/image75.jpeg"/><Relationship Id="rId38" Type="http://schemas.openxmlformats.org/officeDocument/2006/relationships/image" Target="../media/image80.jpeg"/><Relationship Id="rId46" Type="http://schemas.openxmlformats.org/officeDocument/2006/relationships/image" Target="../media/image88.jpeg"/><Relationship Id="rId59" Type="http://schemas.openxmlformats.org/officeDocument/2006/relationships/image" Target="../media/image101.jpeg"/><Relationship Id="rId67" Type="http://schemas.openxmlformats.org/officeDocument/2006/relationships/image" Target="../media/image109.jpeg"/><Relationship Id="rId20" Type="http://schemas.openxmlformats.org/officeDocument/2006/relationships/image" Target="../media/image62.jpeg"/><Relationship Id="rId41" Type="http://schemas.openxmlformats.org/officeDocument/2006/relationships/image" Target="../media/image83.jpeg"/><Relationship Id="rId54" Type="http://schemas.openxmlformats.org/officeDocument/2006/relationships/image" Target="../media/image96.jpeg"/><Relationship Id="rId62" Type="http://schemas.openxmlformats.org/officeDocument/2006/relationships/image" Target="../media/image104.jpeg"/><Relationship Id="rId70" Type="http://schemas.openxmlformats.org/officeDocument/2006/relationships/image" Target="../media/image112.jpeg"/><Relationship Id="rId75" Type="http://schemas.openxmlformats.org/officeDocument/2006/relationships/image" Target="../media/image117.jpeg"/><Relationship Id="rId83" Type="http://schemas.openxmlformats.org/officeDocument/2006/relationships/image" Target="../media/image125.jpeg"/><Relationship Id="rId1" Type="http://schemas.openxmlformats.org/officeDocument/2006/relationships/image" Target="../media/image7.jpeg"/><Relationship Id="rId6" Type="http://schemas.openxmlformats.org/officeDocument/2006/relationships/image" Target="../media/image48.jpeg"/><Relationship Id="rId15" Type="http://schemas.openxmlformats.org/officeDocument/2006/relationships/image" Target="../media/image57.jpeg"/><Relationship Id="rId23" Type="http://schemas.openxmlformats.org/officeDocument/2006/relationships/image" Target="../media/image65.jpeg"/><Relationship Id="rId28" Type="http://schemas.openxmlformats.org/officeDocument/2006/relationships/image" Target="../media/image70.jpeg"/><Relationship Id="rId36" Type="http://schemas.openxmlformats.org/officeDocument/2006/relationships/image" Target="../media/image78.png"/><Relationship Id="rId49" Type="http://schemas.openxmlformats.org/officeDocument/2006/relationships/image" Target="../media/image91.jpeg"/><Relationship Id="rId57" Type="http://schemas.openxmlformats.org/officeDocument/2006/relationships/image" Target="../media/image99.jpeg"/><Relationship Id="rId10" Type="http://schemas.openxmlformats.org/officeDocument/2006/relationships/image" Target="../media/image52.jpeg"/><Relationship Id="rId31" Type="http://schemas.openxmlformats.org/officeDocument/2006/relationships/image" Target="../media/image73.jpeg"/><Relationship Id="rId44" Type="http://schemas.openxmlformats.org/officeDocument/2006/relationships/image" Target="../media/image86.jpeg"/><Relationship Id="rId52" Type="http://schemas.openxmlformats.org/officeDocument/2006/relationships/image" Target="../media/image94.jpeg"/><Relationship Id="rId60" Type="http://schemas.openxmlformats.org/officeDocument/2006/relationships/image" Target="../media/image102.jpeg"/><Relationship Id="rId65" Type="http://schemas.openxmlformats.org/officeDocument/2006/relationships/image" Target="../media/image107.jpeg"/><Relationship Id="rId73" Type="http://schemas.openxmlformats.org/officeDocument/2006/relationships/image" Target="../media/image115.jpeg"/><Relationship Id="rId78" Type="http://schemas.openxmlformats.org/officeDocument/2006/relationships/image" Target="../media/image120.jpeg"/><Relationship Id="rId81" Type="http://schemas.openxmlformats.org/officeDocument/2006/relationships/image" Target="../media/image123.jpeg"/><Relationship Id="rId86" Type="http://schemas.openxmlformats.org/officeDocument/2006/relationships/image" Target="../media/image128.jpeg"/><Relationship Id="rId4" Type="http://schemas.openxmlformats.org/officeDocument/2006/relationships/image" Target="../media/image46.jpeg"/><Relationship Id="rId9" Type="http://schemas.openxmlformats.org/officeDocument/2006/relationships/image" Target="../media/image51.jpeg"/><Relationship Id="rId13" Type="http://schemas.openxmlformats.org/officeDocument/2006/relationships/image" Target="../media/image55.jpeg"/><Relationship Id="rId18" Type="http://schemas.openxmlformats.org/officeDocument/2006/relationships/image" Target="../media/image60.jpeg"/><Relationship Id="rId39" Type="http://schemas.openxmlformats.org/officeDocument/2006/relationships/image" Target="../media/image81.jpeg"/><Relationship Id="rId34" Type="http://schemas.openxmlformats.org/officeDocument/2006/relationships/image" Target="../media/image76.jpeg"/><Relationship Id="rId50" Type="http://schemas.openxmlformats.org/officeDocument/2006/relationships/image" Target="../media/image92.jpeg"/><Relationship Id="rId55" Type="http://schemas.openxmlformats.org/officeDocument/2006/relationships/image" Target="../media/image97.jpeg"/><Relationship Id="rId76" Type="http://schemas.openxmlformats.org/officeDocument/2006/relationships/image" Target="../media/image118.jpeg"/><Relationship Id="rId7" Type="http://schemas.openxmlformats.org/officeDocument/2006/relationships/image" Target="../media/image49.jpeg"/><Relationship Id="rId71" Type="http://schemas.openxmlformats.org/officeDocument/2006/relationships/image" Target="../media/image113.jpeg"/><Relationship Id="rId2" Type="http://schemas.openxmlformats.org/officeDocument/2006/relationships/image" Target="../media/image6.png"/><Relationship Id="rId29" Type="http://schemas.openxmlformats.org/officeDocument/2006/relationships/image" Target="../media/image71.jpeg"/><Relationship Id="rId24" Type="http://schemas.openxmlformats.org/officeDocument/2006/relationships/image" Target="../media/image66.jpeg"/><Relationship Id="rId40" Type="http://schemas.openxmlformats.org/officeDocument/2006/relationships/image" Target="../media/image82.jpeg"/><Relationship Id="rId45" Type="http://schemas.openxmlformats.org/officeDocument/2006/relationships/image" Target="../media/image87.jpeg"/><Relationship Id="rId66" Type="http://schemas.openxmlformats.org/officeDocument/2006/relationships/image" Target="../media/image108.jpeg"/><Relationship Id="rId87" Type="http://schemas.openxmlformats.org/officeDocument/2006/relationships/image" Target="../media/image129.jpeg"/><Relationship Id="rId61" Type="http://schemas.openxmlformats.org/officeDocument/2006/relationships/image" Target="../media/image103.jpeg"/><Relationship Id="rId82" Type="http://schemas.openxmlformats.org/officeDocument/2006/relationships/image" Target="../media/image12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136.jpeg"/><Relationship Id="rId13" Type="http://schemas.openxmlformats.org/officeDocument/2006/relationships/image" Target="../media/image141.jpeg"/><Relationship Id="rId18" Type="http://schemas.openxmlformats.org/officeDocument/2006/relationships/image" Target="../media/image146.jpeg"/><Relationship Id="rId3" Type="http://schemas.openxmlformats.org/officeDocument/2006/relationships/image" Target="../media/image131.jpeg"/><Relationship Id="rId21" Type="http://schemas.openxmlformats.org/officeDocument/2006/relationships/image" Target="../media/image149.jpeg"/><Relationship Id="rId7" Type="http://schemas.openxmlformats.org/officeDocument/2006/relationships/image" Target="../media/image135.jpeg"/><Relationship Id="rId12" Type="http://schemas.openxmlformats.org/officeDocument/2006/relationships/image" Target="../media/image140.jpeg"/><Relationship Id="rId17" Type="http://schemas.openxmlformats.org/officeDocument/2006/relationships/image" Target="../media/image145.jpeg"/><Relationship Id="rId2" Type="http://schemas.openxmlformats.org/officeDocument/2006/relationships/image" Target="../media/image130.png"/><Relationship Id="rId16" Type="http://schemas.openxmlformats.org/officeDocument/2006/relationships/image" Target="../media/image144.jpeg"/><Relationship Id="rId20" Type="http://schemas.openxmlformats.org/officeDocument/2006/relationships/image" Target="../media/image148.jpeg"/><Relationship Id="rId1" Type="http://schemas.openxmlformats.org/officeDocument/2006/relationships/image" Target="../media/image7.jpeg"/><Relationship Id="rId6" Type="http://schemas.openxmlformats.org/officeDocument/2006/relationships/image" Target="../media/image134.jpeg"/><Relationship Id="rId11" Type="http://schemas.openxmlformats.org/officeDocument/2006/relationships/image" Target="../media/image139.jpeg"/><Relationship Id="rId5" Type="http://schemas.openxmlformats.org/officeDocument/2006/relationships/image" Target="../media/image133.jpeg"/><Relationship Id="rId15" Type="http://schemas.openxmlformats.org/officeDocument/2006/relationships/image" Target="../media/image143.jpeg"/><Relationship Id="rId10" Type="http://schemas.openxmlformats.org/officeDocument/2006/relationships/image" Target="../media/image138.jpeg"/><Relationship Id="rId19" Type="http://schemas.openxmlformats.org/officeDocument/2006/relationships/image" Target="../media/image147.jpeg"/><Relationship Id="rId4" Type="http://schemas.openxmlformats.org/officeDocument/2006/relationships/image" Target="../media/image132.jpeg"/><Relationship Id="rId9" Type="http://schemas.openxmlformats.org/officeDocument/2006/relationships/image" Target="../media/image137.jpeg"/><Relationship Id="rId14" Type="http://schemas.openxmlformats.org/officeDocument/2006/relationships/image" Target="../media/image142.jpeg"/><Relationship Id="rId22" Type="http://schemas.openxmlformats.org/officeDocument/2006/relationships/image" Target="../media/image150.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56.jpeg"/><Relationship Id="rId13" Type="http://schemas.openxmlformats.org/officeDocument/2006/relationships/image" Target="../media/image161.jpeg"/><Relationship Id="rId3" Type="http://schemas.openxmlformats.org/officeDocument/2006/relationships/image" Target="../media/image151.jpeg"/><Relationship Id="rId7" Type="http://schemas.openxmlformats.org/officeDocument/2006/relationships/image" Target="../media/image155.jpeg"/><Relationship Id="rId12" Type="http://schemas.openxmlformats.org/officeDocument/2006/relationships/image" Target="../media/image160.jpeg"/><Relationship Id="rId2" Type="http://schemas.openxmlformats.org/officeDocument/2006/relationships/image" Target="../media/image6.png"/><Relationship Id="rId1" Type="http://schemas.openxmlformats.org/officeDocument/2006/relationships/image" Target="../media/image7.jpeg"/><Relationship Id="rId6" Type="http://schemas.openxmlformats.org/officeDocument/2006/relationships/image" Target="../media/image154.jpeg"/><Relationship Id="rId11" Type="http://schemas.openxmlformats.org/officeDocument/2006/relationships/image" Target="../media/image159.jpeg"/><Relationship Id="rId5" Type="http://schemas.openxmlformats.org/officeDocument/2006/relationships/image" Target="../media/image153.jpeg"/><Relationship Id="rId10" Type="http://schemas.openxmlformats.org/officeDocument/2006/relationships/image" Target="../media/image158.jpeg"/><Relationship Id="rId4" Type="http://schemas.openxmlformats.org/officeDocument/2006/relationships/image" Target="../media/image152.jpeg"/><Relationship Id="rId9" Type="http://schemas.openxmlformats.org/officeDocument/2006/relationships/image" Target="../media/image157.jpeg"/><Relationship Id="rId14" Type="http://schemas.openxmlformats.org/officeDocument/2006/relationships/image" Target="../media/image162.jpeg"/></Relationships>
</file>

<file path=xl/drawings/drawing1.xml><?xml version="1.0" encoding="utf-8"?>
<xdr:wsDr xmlns:xdr="http://schemas.openxmlformats.org/drawingml/2006/spreadsheetDrawing" xmlns:a="http://schemas.openxmlformats.org/drawingml/2006/main">
  <xdr:twoCellAnchor>
    <xdr:from>
      <xdr:col>12</xdr:col>
      <xdr:colOff>11905</xdr:colOff>
      <xdr:row>254</xdr:row>
      <xdr:rowOff>0</xdr:rowOff>
    </xdr:from>
    <xdr:to>
      <xdr:col>19</xdr:col>
      <xdr:colOff>1142999</xdr:colOff>
      <xdr:row>262</xdr:row>
      <xdr:rowOff>428625</xdr:rowOff>
    </xdr:to>
    <xdr:graphicFrame macro="">
      <xdr:nvGraphicFramePr>
        <xdr:cNvPr id="3" name="Gráfico 2">
          <a:extLst>
            <a:ext uri="{FF2B5EF4-FFF2-40B4-BE49-F238E27FC236}">
              <a16:creationId xmlns:a16="http://schemas.microsoft.com/office/drawing/2014/main" id="{10841992-39D9-4DFC-980B-8FB4C45FB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51027</xdr:colOff>
      <xdr:row>153</xdr:row>
      <xdr:rowOff>44223</xdr:rowOff>
    </xdr:from>
    <xdr:to>
      <xdr:col>19</xdr:col>
      <xdr:colOff>1143000</xdr:colOff>
      <xdr:row>160</xdr:row>
      <xdr:rowOff>231320</xdr:rowOff>
    </xdr:to>
    <xdr:graphicFrame macro="">
      <xdr:nvGraphicFramePr>
        <xdr:cNvPr id="4" name="Gráfico 5">
          <a:extLst>
            <a:ext uri="{FF2B5EF4-FFF2-40B4-BE49-F238E27FC236}">
              <a16:creationId xmlns:a16="http://schemas.microsoft.com/office/drawing/2014/main" id="{0AC5DD80-E60F-4817-B636-7294F8B991A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124690</xdr:colOff>
      <xdr:row>212</xdr:row>
      <xdr:rowOff>83127</xdr:rowOff>
    </xdr:from>
    <xdr:to>
      <xdr:col>19</xdr:col>
      <xdr:colOff>1166812</xdr:colOff>
      <xdr:row>218</xdr:row>
      <xdr:rowOff>193965</xdr:rowOff>
    </xdr:to>
    <xdr:graphicFrame macro="">
      <xdr:nvGraphicFramePr>
        <xdr:cNvPr id="5" name="Gráfico 6">
          <a:extLst>
            <a:ext uri="{FF2B5EF4-FFF2-40B4-BE49-F238E27FC236}">
              <a16:creationId xmlns:a16="http://schemas.microsoft.com/office/drawing/2014/main" id="{5950A534-D975-41E3-AFEA-9D4EA5ABC8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11</xdr:col>
      <xdr:colOff>23813</xdr:colOff>
      <xdr:row>269</xdr:row>
      <xdr:rowOff>23813</xdr:rowOff>
    </xdr:from>
    <xdr:to>
      <xdr:col>19</xdr:col>
      <xdr:colOff>1095376</xdr:colOff>
      <xdr:row>276</xdr:row>
      <xdr:rowOff>285750</xdr:rowOff>
    </xdr:to>
    <xdr:graphicFrame macro="">
      <xdr:nvGraphicFramePr>
        <xdr:cNvPr id="6" name="Gráfico 7">
          <a:extLst>
            <a:ext uri="{FF2B5EF4-FFF2-40B4-BE49-F238E27FC236}">
              <a16:creationId xmlns:a16="http://schemas.microsoft.com/office/drawing/2014/main" id="{C081F190-77D0-4367-9878-58A3E0C4A2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12</xdr:col>
      <xdr:colOff>0</xdr:colOff>
      <xdr:row>290</xdr:row>
      <xdr:rowOff>0</xdr:rowOff>
    </xdr:from>
    <xdr:to>
      <xdr:col>19</xdr:col>
      <xdr:colOff>1131094</xdr:colOff>
      <xdr:row>297</xdr:row>
      <xdr:rowOff>11906</xdr:rowOff>
    </xdr:to>
    <xdr:graphicFrame macro="">
      <xdr:nvGraphicFramePr>
        <xdr:cNvPr id="7" name="Gráfico 8">
          <a:extLst>
            <a:ext uri="{FF2B5EF4-FFF2-40B4-BE49-F238E27FC236}">
              <a16:creationId xmlns:a16="http://schemas.microsoft.com/office/drawing/2014/main" id="{D63BC002-992D-4461-8FBB-8BAFBB2E4C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1</xdr:col>
      <xdr:colOff>318066</xdr:colOff>
      <xdr:row>1</xdr:row>
      <xdr:rowOff>127567</xdr:rowOff>
    </xdr:from>
    <xdr:to>
      <xdr:col>4</xdr:col>
      <xdr:colOff>217712</xdr:colOff>
      <xdr:row>4</xdr:row>
      <xdr:rowOff>4696</xdr:rowOff>
    </xdr:to>
    <xdr:pic>
      <xdr:nvPicPr>
        <xdr:cNvPr id="8" name="Imagen 7">
          <a:extLst>
            <a:ext uri="{FF2B5EF4-FFF2-40B4-BE49-F238E27FC236}">
              <a16:creationId xmlns:a16="http://schemas.microsoft.com/office/drawing/2014/main" id="{FDD9BE73-D573-4AB8-8CBD-2B9CB080860F}"/>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t="21704"/>
        <a:stretch/>
      </xdr:blipFill>
      <xdr:spPr>
        <a:xfrm>
          <a:off x="489516" y="292667"/>
          <a:ext cx="2026896" cy="1020129"/>
        </a:xfrm>
        <a:prstGeom prst="rect">
          <a:avLst/>
        </a:prstGeom>
      </xdr:spPr>
    </xdr:pic>
    <xdr:clientData/>
  </xdr:twoCellAnchor>
  <xdr:twoCellAnchor>
    <xdr:from>
      <xdr:col>11</xdr:col>
      <xdr:colOff>142875</xdr:colOff>
      <xdr:row>138</xdr:row>
      <xdr:rowOff>269875</xdr:rowOff>
    </xdr:from>
    <xdr:to>
      <xdr:col>19</xdr:col>
      <xdr:colOff>1188736</xdr:colOff>
      <xdr:row>150</xdr:row>
      <xdr:rowOff>147411</xdr:rowOff>
    </xdr:to>
    <xdr:graphicFrame macro="">
      <xdr:nvGraphicFramePr>
        <xdr:cNvPr id="9" name="Gráfico 8">
          <a:extLst>
            <a:ext uri="{FF2B5EF4-FFF2-40B4-BE49-F238E27FC236}">
              <a16:creationId xmlns:a16="http://schemas.microsoft.com/office/drawing/2014/main" id="{13E87E88-69CA-4D87-BBB9-BFCAF6E52E5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xdr:col>
      <xdr:colOff>670560</xdr:colOff>
      <xdr:row>379</xdr:row>
      <xdr:rowOff>91440</xdr:rowOff>
    </xdr:from>
    <xdr:to>
      <xdr:col>17</xdr:col>
      <xdr:colOff>99060</xdr:colOff>
      <xdr:row>379</xdr:row>
      <xdr:rowOff>3825240</xdr:rowOff>
    </xdr:to>
    <xdr:pic>
      <xdr:nvPicPr>
        <xdr:cNvPr id="10" name="Imagen 9">
          <a:extLst>
            <a:ext uri="{FF2B5EF4-FFF2-40B4-BE49-F238E27FC236}">
              <a16:creationId xmlns:a16="http://schemas.microsoft.com/office/drawing/2014/main" id="{1F68999F-BC0C-4624-93E8-316F1E8159C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5867400" y="416036760"/>
          <a:ext cx="9456420" cy="373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219075</xdr:colOff>
      <xdr:row>1</xdr:row>
      <xdr:rowOff>114300</xdr:rowOff>
    </xdr:from>
    <xdr:to>
      <xdr:col>1</xdr:col>
      <xdr:colOff>1084242</xdr:colOff>
      <xdr:row>4</xdr:row>
      <xdr:rowOff>257475</xdr:rowOff>
    </xdr:to>
    <xdr:pic>
      <xdr:nvPicPr>
        <xdr:cNvPr id="2" name="Imagen 1">
          <a:extLst>
            <a:ext uri="{FF2B5EF4-FFF2-40B4-BE49-F238E27FC236}">
              <a16:creationId xmlns:a16="http://schemas.microsoft.com/office/drawing/2014/main" id="{3F40335C-2727-4B7F-BF2F-B1A3A6A18DFE}"/>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31495" y="289560"/>
          <a:ext cx="865167" cy="638475"/>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3" name="3 Imagen">
          <a:extLst>
            <a:ext uri="{FF2B5EF4-FFF2-40B4-BE49-F238E27FC236}">
              <a16:creationId xmlns:a16="http://schemas.microsoft.com/office/drawing/2014/main" id="{9E0E5136-AC6C-4722-B073-B2ACAF57E792}"/>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9860" y="241934"/>
          <a:ext cx="828675" cy="723900"/>
        </a:xfrm>
        <a:prstGeom prst="rect">
          <a:avLst/>
        </a:prstGeom>
        <a:noFill/>
      </xdr:spPr>
    </xdr:pic>
    <xdr:clientData/>
  </xdr:twoCellAnchor>
  <xdr:twoCellAnchor editAs="oneCell">
    <xdr:from>
      <xdr:col>10</xdr:col>
      <xdr:colOff>84736</xdr:colOff>
      <xdr:row>1</xdr:row>
      <xdr:rowOff>117145</xdr:rowOff>
    </xdr:from>
    <xdr:to>
      <xdr:col>10</xdr:col>
      <xdr:colOff>949161</xdr:colOff>
      <xdr:row>4</xdr:row>
      <xdr:rowOff>260320</xdr:rowOff>
    </xdr:to>
    <xdr:pic>
      <xdr:nvPicPr>
        <xdr:cNvPr id="4" name="Imagen 3">
          <a:extLst>
            <a:ext uri="{FF2B5EF4-FFF2-40B4-BE49-F238E27FC236}">
              <a16:creationId xmlns:a16="http://schemas.microsoft.com/office/drawing/2014/main" id="{12067C47-7D4C-4701-B189-DA2D492F16E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802016" y="292405"/>
          <a:ext cx="864425" cy="638475"/>
        </a:xfrm>
        <a:prstGeom prst="rect">
          <a:avLst/>
        </a:prstGeom>
      </xdr:spPr>
    </xdr:pic>
    <xdr:clientData/>
  </xdr:twoCellAnchor>
  <xdr:twoCellAnchor editAs="oneCell">
    <xdr:from>
      <xdr:col>18</xdr:col>
      <xdr:colOff>75335</xdr:colOff>
      <xdr:row>1</xdr:row>
      <xdr:rowOff>52821</xdr:rowOff>
    </xdr:from>
    <xdr:to>
      <xdr:col>18</xdr:col>
      <xdr:colOff>917980</xdr:colOff>
      <xdr:row>4</xdr:row>
      <xdr:rowOff>233796</xdr:rowOff>
    </xdr:to>
    <xdr:pic>
      <xdr:nvPicPr>
        <xdr:cNvPr id="5" name="3 Imagen">
          <a:extLst>
            <a:ext uri="{FF2B5EF4-FFF2-40B4-BE49-F238E27FC236}">
              <a16:creationId xmlns:a16="http://schemas.microsoft.com/office/drawing/2014/main" id="{3448AE80-9C15-4B90-9B3E-8E20BC173211}"/>
            </a:ext>
          </a:extLst>
        </xdr:cNvPr>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5444875" y="228081"/>
          <a:ext cx="842645" cy="676275"/>
        </a:xfrm>
        <a:prstGeom prst="rect">
          <a:avLst/>
        </a:prstGeom>
        <a:noFill/>
      </xdr:spPr>
    </xdr:pic>
    <xdr:clientData/>
  </xdr:twoCellAnchor>
  <xdr:twoCellAnchor editAs="oneCell">
    <xdr:from>
      <xdr:col>1</xdr:col>
      <xdr:colOff>219075</xdr:colOff>
      <xdr:row>1</xdr:row>
      <xdr:rowOff>114300</xdr:rowOff>
    </xdr:from>
    <xdr:to>
      <xdr:col>1</xdr:col>
      <xdr:colOff>1084242</xdr:colOff>
      <xdr:row>4</xdr:row>
      <xdr:rowOff>257475</xdr:rowOff>
    </xdr:to>
    <xdr:pic>
      <xdr:nvPicPr>
        <xdr:cNvPr id="6" name="Imagen 5">
          <a:extLst>
            <a:ext uri="{FF2B5EF4-FFF2-40B4-BE49-F238E27FC236}">
              <a16:creationId xmlns:a16="http://schemas.microsoft.com/office/drawing/2014/main" id="{93AD5503-CE8A-4B9F-9FF3-2D51C51A1C2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23875" y="285750"/>
          <a:ext cx="865167" cy="648000"/>
        </a:xfrm>
        <a:prstGeom prst="rect">
          <a:avLst/>
        </a:prstGeom>
      </xdr:spPr>
    </xdr:pic>
    <xdr:clientData/>
  </xdr:twoCellAnchor>
  <xdr:twoCellAnchor editAs="oneCell">
    <xdr:from>
      <xdr:col>8</xdr:col>
      <xdr:colOff>114300</xdr:colOff>
      <xdr:row>1</xdr:row>
      <xdr:rowOff>66674</xdr:rowOff>
    </xdr:from>
    <xdr:to>
      <xdr:col>8</xdr:col>
      <xdr:colOff>942975</xdr:colOff>
      <xdr:row>4</xdr:row>
      <xdr:rowOff>295274</xdr:rowOff>
    </xdr:to>
    <xdr:pic>
      <xdr:nvPicPr>
        <xdr:cNvPr id="7" name="3 Imagen">
          <a:extLst>
            <a:ext uri="{FF2B5EF4-FFF2-40B4-BE49-F238E27FC236}">
              <a16:creationId xmlns:a16="http://schemas.microsoft.com/office/drawing/2014/main" id="{9D39B7C4-E141-4C8F-814F-B3B1F4849237}"/>
            </a:ext>
          </a:extLst>
        </xdr:cNvPr>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324600" y="238124"/>
          <a:ext cx="828675" cy="733425"/>
        </a:xfrm>
        <a:prstGeom prst="rect">
          <a:avLst/>
        </a:prstGeom>
        <a:noFill/>
      </xdr:spPr>
    </xdr:pic>
    <xdr:clientData/>
  </xdr:twoCellAnchor>
  <xdr:twoCellAnchor editAs="oneCell">
    <xdr:from>
      <xdr:col>10</xdr:col>
      <xdr:colOff>84736</xdr:colOff>
      <xdr:row>1</xdr:row>
      <xdr:rowOff>117145</xdr:rowOff>
    </xdr:from>
    <xdr:to>
      <xdr:col>10</xdr:col>
      <xdr:colOff>949161</xdr:colOff>
      <xdr:row>4</xdr:row>
      <xdr:rowOff>260320</xdr:rowOff>
    </xdr:to>
    <xdr:pic>
      <xdr:nvPicPr>
        <xdr:cNvPr id="8" name="Imagen 7">
          <a:extLst>
            <a:ext uri="{FF2B5EF4-FFF2-40B4-BE49-F238E27FC236}">
              <a16:creationId xmlns:a16="http://schemas.microsoft.com/office/drawing/2014/main" id="{ED956DEE-4648-40F6-B068-760091BB536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561986" y="288595"/>
          <a:ext cx="864425" cy="648000"/>
        </a:xfrm>
        <a:prstGeom prst="rect">
          <a:avLst/>
        </a:prstGeom>
      </xdr:spPr>
    </xdr:pic>
    <xdr:clientData/>
  </xdr:twoCellAnchor>
  <xdr:twoCellAnchor editAs="oneCell">
    <xdr:from>
      <xdr:col>18</xdr:col>
      <xdr:colOff>75335</xdr:colOff>
      <xdr:row>1</xdr:row>
      <xdr:rowOff>52821</xdr:rowOff>
    </xdr:from>
    <xdr:to>
      <xdr:col>18</xdr:col>
      <xdr:colOff>917980</xdr:colOff>
      <xdr:row>4</xdr:row>
      <xdr:rowOff>233796</xdr:rowOff>
    </xdr:to>
    <xdr:pic>
      <xdr:nvPicPr>
        <xdr:cNvPr id="9" name="3 Imagen">
          <a:extLst>
            <a:ext uri="{FF2B5EF4-FFF2-40B4-BE49-F238E27FC236}">
              <a16:creationId xmlns:a16="http://schemas.microsoft.com/office/drawing/2014/main" id="{9A948AA0-2E79-48CF-95A8-8F6338451E93}"/>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010535" y="224271"/>
          <a:ext cx="842645" cy="685800"/>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323EB3AB-888A-48CC-A146-F9196732FE2C}"/>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99474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9720E09-0E05-400A-A945-4DCE9CCFAFB1}"/>
            </a:ext>
          </a:extLst>
        </xdr:cNvPr>
        <xdr:cNvPicPr>
          <a:picLocks noChangeAspect="1"/>
        </xdr:cNvPicPr>
      </xdr:nvPicPr>
      <xdr:blipFill>
        <a:blip xmlns:r="http://schemas.openxmlformats.org/officeDocument/2006/relationships" r:embed="rId2"/>
        <a:stretch>
          <a:fillRect/>
        </a:stretch>
      </xdr:blipFill>
      <xdr:spPr>
        <a:xfrm>
          <a:off x="8134350" y="375286"/>
          <a:ext cx="933450" cy="552450"/>
        </a:xfrm>
        <a:prstGeom prst="rect">
          <a:avLst/>
        </a:prstGeom>
      </xdr:spPr>
    </xdr:pic>
    <xdr:clientData/>
  </xdr:oneCellAnchor>
  <xdr:twoCellAnchor editAs="oneCell">
    <xdr:from>
      <xdr:col>1</xdr:col>
      <xdr:colOff>747505</xdr:colOff>
      <xdr:row>8</xdr:row>
      <xdr:rowOff>139788</xdr:rowOff>
    </xdr:from>
    <xdr:to>
      <xdr:col>6</xdr:col>
      <xdr:colOff>201505</xdr:colOff>
      <xdr:row>21</xdr:row>
      <xdr:rowOff>111288</xdr:rowOff>
    </xdr:to>
    <xdr:pic>
      <xdr:nvPicPr>
        <xdr:cNvPr id="4" name="Imagen 3">
          <a:extLst>
            <a:ext uri="{FF2B5EF4-FFF2-40B4-BE49-F238E27FC236}">
              <a16:creationId xmlns:a16="http://schemas.microsoft.com/office/drawing/2014/main" id="{BF257C41-6EDD-4B56-AAED-6DF825A1236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539985" y="1991448"/>
          <a:ext cx="3416400" cy="2348940"/>
        </a:xfrm>
        <a:prstGeom prst="rect">
          <a:avLst/>
        </a:prstGeom>
      </xdr:spPr>
    </xdr:pic>
    <xdr:clientData/>
  </xdr:twoCellAnchor>
  <xdr:twoCellAnchor editAs="oneCell">
    <xdr:from>
      <xdr:col>7</xdr:col>
      <xdr:colOff>254938</xdr:colOff>
      <xdr:row>8</xdr:row>
      <xdr:rowOff>133247</xdr:rowOff>
    </xdr:from>
    <xdr:to>
      <xdr:col>11</xdr:col>
      <xdr:colOff>504825</xdr:colOff>
      <xdr:row>21</xdr:row>
      <xdr:rowOff>130162</xdr:rowOff>
    </xdr:to>
    <xdr:pic>
      <xdr:nvPicPr>
        <xdr:cNvPr id="5" name="Imagen 4">
          <a:extLst>
            <a:ext uri="{FF2B5EF4-FFF2-40B4-BE49-F238E27FC236}">
              <a16:creationId xmlns:a16="http://schemas.microsoft.com/office/drawing/2014/main" id="{5F60E099-D850-4A3F-97C0-D6DCAB4BAA6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5802298" y="1984907"/>
          <a:ext cx="3419807" cy="2374355"/>
        </a:xfrm>
        <a:prstGeom prst="rect">
          <a:avLst/>
        </a:prstGeom>
      </xdr:spPr>
    </xdr:pic>
    <xdr:clientData/>
  </xdr:twoCellAnchor>
  <xdr:twoCellAnchor editAs="oneCell">
    <xdr:from>
      <xdr:col>1</xdr:col>
      <xdr:colOff>209550</xdr:colOff>
      <xdr:row>24</xdr:row>
      <xdr:rowOff>146140</xdr:rowOff>
    </xdr:from>
    <xdr:to>
      <xdr:col>6</xdr:col>
      <xdr:colOff>644012</xdr:colOff>
      <xdr:row>37</xdr:row>
      <xdr:rowOff>57149</xdr:rowOff>
    </xdr:to>
    <xdr:pic>
      <xdr:nvPicPr>
        <xdr:cNvPr id="6" name="Imagen 5">
          <a:extLst>
            <a:ext uri="{FF2B5EF4-FFF2-40B4-BE49-F238E27FC236}">
              <a16:creationId xmlns:a16="http://schemas.microsoft.com/office/drawing/2014/main" id="{7C8DD7DE-BF8D-4276-B44B-650B2CFB270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002030" y="4939120"/>
          <a:ext cx="4396862" cy="22884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8AF9C95-96EA-4197-8A09-414A715DDB7D}"/>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7D56CB42-6B95-4D60-9373-A9C25EC87CA1}"/>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76200</xdr:colOff>
      <xdr:row>26</xdr:row>
      <xdr:rowOff>110066</xdr:rowOff>
    </xdr:from>
    <xdr:to>
      <xdr:col>6</xdr:col>
      <xdr:colOff>555857</xdr:colOff>
      <xdr:row>39</xdr:row>
      <xdr:rowOff>112827</xdr:rowOff>
    </xdr:to>
    <xdr:pic>
      <xdr:nvPicPr>
        <xdr:cNvPr id="17" name="Imagen 16">
          <a:extLst>
            <a:ext uri="{FF2B5EF4-FFF2-40B4-BE49-F238E27FC236}">
              <a16:creationId xmlns:a16="http://schemas.microsoft.com/office/drawing/2014/main" id="{64C18291-10A2-452C-B357-A101962D504C}"/>
            </a:ext>
          </a:extLst>
        </xdr:cNvPr>
        <xdr:cNvPicPr>
          <a:picLocks noChangeAspect="1"/>
        </xdr:cNvPicPr>
      </xdr:nvPicPr>
      <xdr:blipFill>
        <a:blip xmlns:r="http://schemas.openxmlformats.org/officeDocument/2006/relationships" r:embed="rId3"/>
        <a:stretch>
          <a:fillRect/>
        </a:stretch>
      </xdr:blipFill>
      <xdr:spPr>
        <a:xfrm>
          <a:off x="330200" y="18296466"/>
          <a:ext cx="3527657" cy="2424228"/>
        </a:xfrm>
        <a:prstGeom prst="rect">
          <a:avLst/>
        </a:prstGeom>
      </xdr:spPr>
    </xdr:pic>
    <xdr:clientData/>
  </xdr:twoCellAnchor>
  <xdr:twoCellAnchor editAs="oneCell">
    <xdr:from>
      <xdr:col>7</xdr:col>
      <xdr:colOff>346804</xdr:colOff>
      <xdr:row>26</xdr:row>
      <xdr:rowOff>145087</xdr:rowOff>
    </xdr:from>
    <xdr:to>
      <xdr:col>11</xdr:col>
      <xdr:colOff>250012</xdr:colOff>
      <xdr:row>39</xdr:row>
      <xdr:rowOff>147848</xdr:rowOff>
    </xdr:to>
    <xdr:pic>
      <xdr:nvPicPr>
        <xdr:cNvPr id="18" name="Imagen 17">
          <a:extLst>
            <a:ext uri="{FF2B5EF4-FFF2-40B4-BE49-F238E27FC236}">
              <a16:creationId xmlns:a16="http://schemas.microsoft.com/office/drawing/2014/main" id="{B5DCF94B-EA83-430F-8066-4CE7A3744C2E}"/>
            </a:ext>
          </a:extLst>
        </xdr:cNvPr>
        <xdr:cNvPicPr>
          <a:picLocks noChangeAspect="1"/>
        </xdr:cNvPicPr>
      </xdr:nvPicPr>
      <xdr:blipFill>
        <a:blip xmlns:r="http://schemas.openxmlformats.org/officeDocument/2006/relationships" r:embed="rId4"/>
        <a:stretch>
          <a:fillRect/>
        </a:stretch>
      </xdr:blipFill>
      <xdr:spPr>
        <a:xfrm>
          <a:off x="4300737" y="18331487"/>
          <a:ext cx="3493075" cy="2424228"/>
        </a:xfrm>
        <a:prstGeom prst="rect">
          <a:avLst/>
        </a:prstGeom>
      </xdr:spPr>
    </xdr:pic>
    <xdr:clientData/>
  </xdr:twoCellAnchor>
  <xdr:twoCellAnchor editAs="oneCell">
    <xdr:from>
      <xdr:col>1</xdr:col>
      <xdr:colOff>120457</xdr:colOff>
      <xdr:row>42</xdr:row>
      <xdr:rowOff>98081</xdr:rowOff>
    </xdr:from>
    <xdr:to>
      <xdr:col>6</xdr:col>
      <xdr:colOff>595213</xdr:colOff>
      <xdr:row>55</xdr:row>
      <xdr:rowOff>100842</xdr:rowOff>
    </xdr:to>
    <xdr:pic>
      <xdr:nvPicPr>
        <xdr:cNvPr id="19" name="Imagen 18">
          <a:extLst>
            <a:ext uri="{FF2B5EF4-FFF2-40B4-BE49-F238E27FC236}">
              <a16:creationId xmlns:a16="http://schemas.microsoft.com/office/drawing/2014/main" id="{8355939E-17DA-4336-BE87-69309946AE48}"/>
            </a:ext>
          </a:extLst>
        </xdr:cNvPr>
        <xdr:cNvPicPr>
          <a:picLocks noChangeAspect="1"/>
        </xdr:cNvPicPr>
      </xdr:nvPicPr>
      <xdr:blipFill>
        <a:blip xmlns:r="http://schemas.openxmlformats.org/officeDocument/2006/relationships" r:embed="rId5"/>
        <a:stretch>
          <a:fillRect/>
        </a:stretch>
      </xdr:blipFill>
      <xdr:spPr>
        <a:xfrm>
          <a:off x="374457" y="21442548"/>
          <a:ext cx="3522756" cy="2424228"/>
        </a:xfrm>
        <a:prstGeom prst="rect">
          <a:avLst/>
        </a:prstGeom>
      </xdr:spPr>
    </xdr:pic>
    <xdr:clientData/>
  </xdr:twoCellAnchor>
  <xdr:twoCellAnchor editAs="oneCell">
    <xdr:from>
      <xdr:col>7</xdr:col>
      <xdr:colOff>386443</xdr:colOff>
      <xdr:row>42</xdr:row>
      <xdr:rowOff>96926</xdr:rowOff>
    </xdr:from>
    <xdr:to>
      <xdr:col>11</xdr:col>
      <xdr:colOff>287867</xdr:colOff>
      <xdr:row>55</xdr:row>
      <xdr:rowOff>101907</xdr:rowOff>
    </xdr:to>
    <xdr:pic>
      <xdr:nvPicPr>
        <xdr:cNvPr id="20" name="Imagen 19">
          <a:extLst>
            <a:ext uri="{FF2B5EF4-FFF2-40B4-BE49-F238E27FC236}">
              <a16:creationId xmlns:a16="http://schemas.microsoft.com/office/drawing/2014/main" id="{447E412C-2359-4DE7-A006-481E53B54EC7}"/>
            </a:ext>
          </a:extLst>
        </xdr:cNvPr>
        <xdr:cNvPicPr>
          <a:picLocks noChangeAspect="1"/>
        </xdr:cNvPicPr>
      </xdr:nvPicPr>
      <xdr:blipFill>
        <a:blip xmlns:r="http://schemas.openxmlformats.org/officeDocument/2006/relationships" r:embed="rId6"/>
        <a:stretch>
          <a:fillRect/>
        </a:stretch>
      </xdr:blipFill>
      <xdr:spPr>
        <a:xfrm>
          <a:off x="4340376" y="21441393"/>
          <a:ext cx="3491291" cy="2426448"/>
        </a:xfrm>
        <a:prstGeom prst="rect">
          <a:avLst/>
        </a:prstGeom>
      </xdr:spPr>
    </xdr:pic>
    <xdr:clientData/>
  </xdr:twoCellAnchor>
  <xdr:twoCellAnchor editAs="oneCell">
    <xdr:from>
      <xdr:col>1</xdr:col>
      <xdr:colOff>143933</xdr:colOff>
      <xdr:row>9</xdr:row>
      <xdr:rowOff>110067</xdr:rowOff>
    </xdr:from>
    <xdr:to>
      <xdr:col>6</xdr:col>
      <xdr:colOff>543983</xdr:colOff>
      <xdr:row>22</xdr:row>
      <xdr:rowOff>109008</xdr:rowOff>
    </xdr:to>
    <xdr:pic>
      <xdr:nvPicPr>
        <xdr:cNvPr id="21" name="Imagen 20">
          <a:extLst>
            <a:ext uri="{FF2B5EF4-FFF2-40B4-BE49-F238E27FC236}">
              <a16:creationId xmlns:a16="http://schemas.microsoft.com/office/drawing/2014/main" id="{2BB63179-3ABD-4C04-A12E-70035EDB9DCC}"/>
            </a:ext>
          </a:extLst>
        </xdr:cNvPr>
        <xdr:cNvPicPr>
          <a:picLocks noChangeAspect="1"/>
        </xdr:cNvPicPr>
      </xdr:nvPicPr>
      <xdr:blipFill>
        <a:blip xmlns:r="http://schemas.openxmlformats.org/officeDocument/2006/relationships" r:embed="rId7"/>
        <a:stretch>
          <a:fillRect/>
        </a:stretch>
      </xdr:blipFill>
      <xdr:spPr>
        <a:xfrm>
          <a:off x="397933" y="1905000"/>
          <a:ext cx="3448050" cy="2428875"/>
        </a:xfrm>
        <a:prstGeom prst="rect">
          <a:avLst/>
        </a:prstGeom>
      </xdr:spPr>
    </xdr:pic>
    <xdr:clientData/>
  </xdr:twoCellAnchor>
  <xdr:twoCellAnchor editAs="oneCell">
    <xdr:from>
      <xdr:col>7</xdr:col>
      <xdr:colOff>483659</xdr:colOff>
      <xdr:row>9</xdr:row>
      <xdr:rowOff>72209</xdr:rowOff>
    </xdr:from>
    <xdr:to>
      <xdr:col>10</xdr:col>
      <xdr:colOff>719879</xdr:colOff>
      <xdr:row>22</xdr:row>
      <xdr:rowOff>37997</xdr:rowOff>
    </xdr:to>
    <xdr:pic>
      <xdr:nvPicPr>
        <xdr:cNvPr id="22" name="Imagen 21">
          <a:extLst>
            <a:ext uri="{FF2B5EF4-FFF2-40B4-BE49-F238E27FC236}">
              <a16:creationId xmlns:a16="http://schemas.microsoft.com/office/drawing/2014/main" id="{B75D3378-312C-4AEA-BFDD-BEF4B89D5703}"/>
            </a:ext>
          </a:extLst>
        </xdr:cNvPr>
        <xdr:cNvPicPr>
          <a:picLocks noChangeAspect="1"/>
        </xdr:cNvPicPr>
      </xdr:nvPicPr>
      <xdr:blipFill>
        <a:blip xmlns:r="http://schemas.openxmlformats.org/officeDocument/2006/relationships" r:embed="rId8"/>
        <a:stretch>
          <a:fillRect/>
        </a:stretch>
      </xdr:blipFill>
      <xdr:spPr>
        <a:xfrm>
          <a:off x="4437592" y="1867142"/>
          <a:ext cx="2903220" cy="239572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F09D7162-99AD-4D9F-B075-94DF448DFEF2}"/>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877CDE79-A49F-4674-AB76-0B5E38241D06}"/>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180975</xdr:colOff>
      <xdr:row>58</xdr:row>
      <xdr:rowOff>180976</xdr:rowOff>
    </xdr:from>
    <xdr:to>
      <xdr:col>6</xdr:col>
      <xdr:colOff>428625</xdr:colOff>
      <xdr:row>71</xdr:row>
      <xdr:rowOff>19050</xdr:rowOff>
    </xdr:to>
    <xdr:pic>
      <xdr:nvPicPr>
        <xdr:cNvPr id="4" name="Imagen 3">
          <a:extLst>
            <a:ext uri="{FF2B5EF4-FFF2-40B4-BE49-F238E27FC236}">
              <a16:creationId xmlns:a16="http://schemas.microsoft.com/office/drawing/2014/main" id="{2BE5A8B4-2B78-432C-9F0D-A2E76D9548E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432435" y="11961496"/>
          <a:ext cx="3288030" cy="2215514"/>
        </a:xfrm>
        <a:prstGeom prst="rect">
          <a:avLst/>
        </a:prstGeom>
      </xdr:spPr>
    </xdr:pic>
    <xdr:clientData/>
  </xdr:twoCellAnchor>
  <xdr:twoCellAnchor editAs="oneCell">
    <xdr:from>
      <xdr:col>7</xdr:col>
      <xdr:colOff>200025</xdr:colOff>
      <xdr:row>42</xdr:row>
      <xdr:rowOff>171450</xdr:rowOff>
    </xdr:from>
    <xdr:to>
      <xdr:col>11</xdr:col>
      <xdr:colOff>247650</xdr:colOff>
      <xdr:row>54</xdr:row>
      <xdr:rowOff>182879</xdr:rowOff>
    </xdr:to>
    <xdr:pic>
      <xdr:nvPicPr>
        <xdr:cNvPr id="5" name="Imagen 4">
          <a:extLst>
            <a:ext uri="{FF2B5EF4-FFF2-40B4-BE49-F238E27FC236}">
              <a16:creationId xmlns:a16="http://schemas.microsoft.com/office/drawing/2014/main" id="{936E395D-92F9-4379-9937-97BE7310F75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tretch>
          <a:fillRect/>
        </a:stretch>
      </xdr:blipFill>
      <xdr:spPr>
        <a:xfrm>
          <a:off x="4147185" y="8721090"/>
          <a:ext cx="3636645" cy="2205989"/>
        </a:xfrm>
        <a:prstGeom prst="rect">
          <a:avLst/>
        </a:prstGeom>
      </xdr:spPr>
    </xdr:pic>
    <xdr:clientData/>
  </xdr:twoCellAnchor>
  <xdr:twoCellAnchor editAs="oneCell">
    <xdr:from>
      <xdr:col>7</xdr:col>
      <xdr:colOff>242887</xdr:colOff>
      <xdr:row>59</xdr:row>
      <xdr:rowOff>47625</xdr:rowOff>
    </xdr:from>
    <xdr:to>
      <xdr:col>11</xdr:col>
      <xdr:colOff>200025</xdr:colOff>
      <xdr:row>71</xdr:row>
      <xdr:rowOff>9525</xdr:rowOff>
    </xdr:to>
    <xdr:pic>
      <xdr:nvPicPr>
        <xdr:cNvPr id="6" name="Imagen 5">
          <a:extLst>
            <a:ext uri="{FF2B5EF4-FFF2-40B4-BE49-F238E27FC236}">
              <a16:creationId xmlns:a16="http://schemas.microsoft.com/office/drawing/2014/main" id="{AA5D677B-E712-45C6-8367-91D2A90C256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4190047" y="12011025"/>
          <a:ext cx="3546158" cy="2156460"/>
        </a:xfrm>
        <a:prstGeom prst="rect">
          <a:avLst/>
        </a:prstGeom>
      </xdr:spPr>
    </xdr:pic>
    <xdr:clientData/>
  </xdr:twoCellAnchor>
  <xdr:twoCellAnchor editAs="oneCell">
    <xdr:from>
      <xdr:col>7</xdr:col>
      <xdr:colOff>180975</xdr:colOff>
      <xdr:row>9</xdr:row>
      <xdr:rowOff>161925</xdr:rowOff>
    </xdr:from>
    <xdr:to>
      <xdr:col>11</xdr:col>
      <xdr:colOff>276225</xdr:colOff>
      <xdr:row>22</xdr:row>
      <xdr:rowOff>38100</xdr:rowOff>
    </xdr:to>
    <xdr:pic>
      <xdr:nvPicPr>
        <xdr:cNvPr id="7" name="Imagen 6">
          <a:extLst>
            <a:ext uri="{FF2B5EF4-FFF2-40B4-BE49-F238E27FC236}">
              <a16:creationId xmlns:a16="http://schemas.microsoft.com/office/drawing/2014/main" id="{AA4EDACF-69A0-4E0F-9BEA-E48AEE3D473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128135" y="1884045"/>
          <a:ext cx="3684270" cy="2360295"/>
        </a:xfrm>
        <a:prstGeom prst="rect">
          <a:avLst/>
        </a:prstGeom>
      </xdr:spPr>
    </xdr:pic>
    <xdr:clientData/>
  </xdr:twoCellAnchor>
  <xdr:twoCellAnchor editAs="oneCell">
    <xdr:from>
      <xdr:col>1</xdr:col>
      <xdr:colOff>200025</xdr:colOff>
      <xdr:row>9</xdr:row>
      <xdr:rowOff>190500</xdr:rowOff>
    </xdr:from>
    <xdr:to>
      <xdr:col>6</xdr:col>
      <xdr:colOff>466725</xdr:colOff>
      <xdr:row>22</xdr:row>
      <xdr:rowOff>19050</xdr:rowOff>
    </xdr:to>
    <xdr:pic>
      <xdr:nvPicPr>
        <xdr:cNvPr id="8" name="Imagen 7">
          <a:extLst>
            <a:ext uri="{FF2B5EF4-FFF2-40B4-BE49-F238E27FC236}">
              <a16:creationId xmlns:a16="http://schemas.microsoft.com/office/drawing/2014/main" id="{4C42CCDE-6CBD-4CF6-8A4F-EB4E4F265EE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451485" y="1912620"/>
          <a:ext cx="3307080" cy="2312670"/>
        </a:xfrm>
        <a:prstGeom prst="rect">
          <a:avLst/>
        </a:prstGeom>
      </xdr:spPr>
    </xdr:pic>
    <xdr:clientData/>
  </xdr:twoCellAnchor>
  <xdr:twoCellAnchor editAs="oneCell">
    <xdr:from>
      <xdr:col>1</xdr:col>
      <xdr:colOff>219075</xdr:colOff>
      <xdr:row>42</xdr:row>
      <xdr:rowOff>161925</xdr:rowOff>
    </xdr:from>
    <xdr:to>
      <xdr:col>6</xdr:col>
      <xdr:colOff>428625</xdr:colOff>
      <xdr:row>55</xdr:row>
      <xdr:rowOff>9525</xdr:rowOff>
    </xdr:to>
    <xdr:pic>
      <xdr:nvPicPr>
        <xdr:cNvPr id="9" name="Imagen 8">
          <a:extLst>
            <a:ext uri="{FF2B5EF4-FFF2-40B4-BE49-F238E27FC236}">
              <a16:creationId xmlns:a16="http://schemas.microsoft.com/office/drawing/2014/main" id="{30605F3C-65D3-4123-A273-17FD3AC6FE5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70535" y="8711565"/>
          <a:ext cx="3249930" cy="2225040"/>
        </a:xfrm>
        <a:prstGeom prst="rect">
          <a:avLst/>
        </a:prstGeom>
      </xdr:spPr>
    </xdr:pic>
    <xdr:clientData/>
  </xdr:twoCellAnchor>
  <xdr:twoCellAnchor editAs="oneCell">
    <xdr:from>
      <xdr:col>7</xdr:col>
      <xdr:colOff>209550</xdr:colOff>
      <xdr:row>26</xdr:row>
      <xdr:rowOff>0</xdr:rowOff>
    </xdr:from>
    <xdr:to>
      <xdr:col>11</xdr:col>
      <xdr:colOff>266700</xdr:colOff>
      <xdr:row>38</xdr:row>
      <xdr:rowOff>38100</xdr:rowOff>
    </xdr:to>
    <xdr:pic>
      <xdr:nvPicPr>
        <xdr:cNvPr id="10" name="Imagen 9">
          <a:extLst>
            <a:ext uri="{FF2B5EF4-FFF2-40B4-BE49-F238E27FC236}">
              <a16:creationId xmlns:a16="http://schemas.microsoft.com/office/drawing/2014/main" id="{8CD3E61F-E20C-4E26-AA9A-0359A67D0EB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156710" y="5265420"/>
          <a:ext cx="3646170" cy="2232660"/>
        </a:xfrm>
        <a:prstGeom prst="rect">
          <a:avLst/>
        </a:prstGeom>
      </xdr:spPr>
    </xdr:pic>
    <xdr:clientData/>
  </xdr:twoCellAnchor>
  <xdr:twoCellAnchor editAs="oneCell">
    <xdr:from>
      <xdr:col>1</xdr:col>
      <xdr:colOff>190500</xdr:colOff>
      <xdr:row>26</xdr:row>
      <xdr:rowOff>0</xdr:rowOff>
    </xdr:from>
    <xdr:to>
      <xdr:col>6</xdr:col>
      <xdr:colOff>393699</xdr:colOff>
      <xdr:row>38</xdr:row>
      <xdr:rowOff>19050</xdr:rowOff>
    </xdr:to>
    <xdr:pic>
      <xdr:nvPicPr>
        <xdr:cNvPr id="11" name="Imagen 10">
          <a:extLst>
            <a:ext uri="{FF2B5EF4-FFF2-40B4-BE49-F238E27FC236}">
              <a16:creationId xmlns:a16="http://schemas.microsoft.com/office/drawing/2014/main" id="{77529FA2-27F7-4E03-BF51-35B083EF492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41960" y="5265420"/>
          <a:ext cx="3243579" cy="2213610"/>
        </a:xfrm>
        <a:prstGeom prst="rect">
          <a:avLst/>
        </a:prstGeom>
      </xdr:spPr>
    </xdr:pic>
    <xdr:clientData/>
  </xdr:twoCellAnchor>
  <xdr:twoCellAnchor editAs="oneCell">
    <xdr:from>
      <xdr:col>1</xdr:col>
      <xdr:colOff>140280</xdr:colOff>
      <xdr:row>108</xdr:row>
      <xdr:rowOff>0</xdr:rowOff>
    </xdr:from>
    <xdr:to>
      <xdr:col>6</xdr:col>
      <xdr:colOff>466725</xdr:colOff>
      <xdr:row>119</xdr:row>
      <xdr:rowOff>171450</xdr:rowOff>
    </xdr:to>
    <xdr:pic>
      <xdr:nvPicPr>
        <xdr:cNvPr id="12" name="Imagen 11">
          <a:extLst>
            <a:ext uri="{FF2B5EF4-FFF2-40B4-BE49-F238E27FC236}">
              <a16:creationId xmlns:a16="http://schemas.microsoft.com/office/drawing/2014/main" id="{F3DE3A44-05EE-4C67-9D83-7B54D0DD93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391740" y="22334220"/>
          <a:ext cx="3366825" cy="2183130"/>
        </a:xfrm>
        <a:prstGeom prst="rect">
          <a:avLst/>
        </a:prstGeom>
      </xdr:spPr>
    </xdr:pic>
    <xdr:clientData/>
  </xdr:twoCellAnchor>
  <xdr:twoCellAnchor editAs="oneCell">
    <xdr:from>
      <xdr:col>7</xdr:col>
      <xdr:colOff>180975</xdr:colOff>
      <xdr:row>123</xdr:row>
      <xdr:rowOff>123379</xdr:rowOff>
    </xdr:from>
    <xdr:to>
      <xdr:col>11</xdr:col>
      <xdr:colOff>228599</xdr:colOff>
      <xdr:row>134</xdr:row>
      <xdr:rowOff>15626</xdr:rowOff>
    </xdr:to>
    <xdr:pic>
      <xdr:nvPicPr>
        <xdr:cNvPr id="13" name="Imagen 12">
          <a:extLst>
            <a:ext uri="{FF2B5EF4-FFF2-40B4-BE49-F238E27FC236}">
              <a16:creationId xmlns:a16="http://schemas.microsoft.com/office/drawing/2014/main" id="{714DB9B1-D0BD-4AD5-8589-94B4F8E520A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128135" y="25642759"/>
          <a:ext cx="3636644" cy="1903927"/>
        </a:xfrm>
        <a:prstGeom prst="rect">
          <a:avLst/>
        </a:prstGeom>
      </xdr:spPr>
    </xdr:pic>
    <xdr:clientData/>
  </xdr:twoCellAnchor>
  <xdr:twoCellAnchor editAs="oneCell">
    <xdr:from>
      <xdr:col>7</xdr:col>
      <xdr:colOff>180974</xdr:colOff>
      <xdr:row>90</xdr:row>
      <xdr:rowOff>180977</xdr:rowOff>
    </xdr:from>
    <xdr:to>
      <xdr:col>11</xdr:col>
      <xdr:colOff>219076</xdr:colOff>
      <xdr:row>102</xdr:row>
      <xdr:rowOff>133351</xdr:rowOff>
    </xdr:to>
    <xdr:pic>
      <xdr:nvPicPr>
        <xdr:cNvPr id="14" name="Imagen 13">
          <a:extLst>
            <a:ext uri="{FF2B5EF4-FFF2-40B4-BE49-F238E27FC236}">
              <a16:creationId xmlns:a16="http://schemas.microsoft.com/office/drawing/2014/main" id="{B423559E-60FC-4462-B4EF-9279C89CD015}"/>
            </a:ext>
          </a:extLst>
        </xdr:cNvPr>
        <xdr:cNvPicPr>
          <a:picLocks noChangeAspect="1"/>
        </xdr:cNvPicPr>
      </xdr:nvPicPr>
      <xdr:blipFill>
        <a:blip xmlns:r="http://schemas.openxmlformats.org/officeDocument/2006/relationships" r:embed="rId13"/>
        <a:stretch>
          <a:fillRect/>
        </a:stretch>
      </xdr:blipFill>
      <xdr:spPr>
        <a:xfrm>
          <a:off x="4128134" y="18819497"/>
          <a:ext cx="3627122" cy="2146934"/>
        </a:xfrm>
        <a:prstGeom prst="rect">
          <a:avLst/>
        </a:prstGeom>
      </xdr:spPr>
    </xdr:pic>
    <xdr:clientData/>
  </xdr:twoCellAnchor>
  <xdr:twoCellAnchor editAs="oneCell">
    <xdr:from>
      <xdr:col>1</xdr:col>
      <xdr:colOff>238125</xdr:colOff>
      <xdr:row>90</xdr:row>
      <xdr:rowOff>180976</xdr:rowOff>
    </xdr:from>
    <xdr:to>
      <xdr:col>6</xdr:col>
      <xdr:colOff>428625</xdr:colOff>
      <xdr:row>102</xdr:row>
      <xdr:rowOff>180976</xdr:rowOff>
    </xdr:to>
    <xdr:pic>
      <xdr:nvPicPr>
        <xdr:cNvPr id="15" name="Imagen 14">
          <a:extLst>
            <a:ext uri="{FF2B5EF4-FFF2-40B4-BE49-F238E27FC236}">
              <a16:creationId xmlns:a16="http://schemas.microsoft.com/office/drawing/2014/main" id="{B7C23E35-89EA-49E0-B6C1-8A10CF9BABEA}"/>
            </a:ext>
          </a:extLst>
        </xdr:cNvPr>
        <xdr:cNvPicPr>
          <a:picLocks noChangeAspect="1"/>
        </xdr:cNvPicPr>
      </xdr:nvPicPr>
      <xdr:blipFill>
        <a:blip xmlns:r="http://schemas.openxmlformats.org/officeDocument/2006/relationships" r:embed="rId14"/>
        <a:stretch>
          <a:fillRect/>
        </a:stretch>
      </xdr:blipFill>
      <xdr:spPr>
        <a:xfrm>
          <a:off x="489585" y="18819496"/>
          <a:ext cx="3230880" cy="2194560"/>
        </a:xfrm>
        <a:prstGeom prst="rect">
          <a:avLst/>
        </a:prstGeom>
      </xdr:spPr>
    </xdr:pic>
    <xdr:clientData/>
  </xdr:twoCellAnchor>
  <xdr:twoCellAnchor editAs="oneCell">
    <xdr:from>
      <xdr:col>1</xdr:col>
      <xdr:colOff>142875</xdr:colOff>
      <xdr:row>75</xdr:row>
      <xdr:rowOff>161925</xdr:rowOff>
    </xdr:from>
    <xdr:to>
      <xdr:col>6</xdr:col>
      <xdr:colOff>466725</xdr:colOff>
      <xdr:row>88</xdr:row>
      <xdr:rowOff>19051</xdr:rowOff>
    </xdr:to>
    <xdr:pic>
      <xdr:nvPicPr>
        <xdr:cNvPr id="16" name="Imagen 15">
          <a:extLst>
            <a:ext uri="{FF2B5EF4-FFF2-40B4-BE49-F238E27FC236}">
              <a16:creationId xmlns:a16="http://schemas.microsoft.com/office/drawing/2014/main" id="{915675AE-DB88-4638-97E7-11803CFE28F8}"/>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a:ext>
          </a:extLst>
        </a:blip>
        <a:srcRect t="11037" r="9884"/>
        <a:stretch/>
      </xdr:blipFill>
      <xdr:spPr>
        <a:xfrm>
          <a:off x="394335" y="15600045"/>
          <a:ext cx="3364230" cy="2249806"/>
        </a:xfrm>
        <a:prstGeom prst="rect">
          <a:avLst/>
        </a:prstGeom>
      </xdr:spPr>
    </xdr:pic>
    <xdr:clientData/>
  </xdr:twoCellAnchor>
  <xdr:twoCellAnchor editAs="oneCell">
    <xdr:from>
      <xdr:col>7</xdr:col>
      <xdr:colOff>174380</xdr:colOff>
      <xdr:row>75</xdr:row>
      <xdr:rowOff>171451</xdr:rowOff>
    </xdr:from>
    <xdr:to>
      <xdr:col>11</xdr:col>
      <xdr:colOff>285749</xdr:colOff>
      <xdr:row>87</xdr:row>
      <xdr:rowOff>182879</xdr:rowOff>
    </xdr:to>
    <xdr:pic>
      <xdr:nvPicPr>
        <xdr:cNvPr id="17" name="Imagen 16">
          <a:extLst>
            <a:ext uri="{FF2B5EF4-FFF2-40B4-BE49-F238E27FC236}">
              <a16:creationId xmlns:a16="http://schemas.microsoft.com/office/drawing/2014/main" id="{B34F5260-EB91-458D-A5CA-510BFFC7479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121540" y="15609571"/>
          <a:ext cx="3700389" cy="2221228"/>
        </a:xfrm>
        <a:prstGeom prst="rect">
          <a:avLst/>
        </a:prstGeom>
      </xdr:spPr>
    </xdr:pic>
    <xdr:clientData/>
  </xdr:twoCellAnchor>
  <xdr:twoCellAnchor editAs="oneCell">
    <xdr:from>
      <xdr:col>1</xdr:col>
      <xdr:colOff>180977</xdr:colOff>
      <xdr:row>123</xdr:row>
      <xdr:rowOff>28575</xdr:rowOff>
    </xdr:from>
    <xdr:to>
      <xdr:col>6</xdr:col>
      <xdr:colOff>447675</xdr:colOff>
      <xdr:row>135</xdr:row>
      <xdr:rowOff>19050</xdr:rowOff>
    </xdr:to>
    <xdr:pic>
      <xdr:nvPicPr>
        <xdr:cNvPr id="18" name="Imagen 17">
          <a:extLst>
            <a:ext uri="{FF2B5EF4-FFF2-40B4-BE49-F238E27FC236}">
              <a16:creationId xmlns:a16="http://schemas.microsoft.com/office/drawing/2014/main" id="{385FF6A0-659F-479F-8ED4-98F9BB42CD03}"/>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432437" y="25547955"/>
          <a:ext cx="3307078" cy="2185035"/>
        </a:xfrm>
        <a:prstGeom prst="rect">
          <a:avLst/>
        </a:prstGeom>
      </xdr:spPr>
    </xdr:pic>
    <xdr:clientData/>
  </xdr:twoCellAnchor>
  <xdr:twoCellAnchor editAs="oneCell">
    <xdr:from>
      <xdr:col>7</xdr:col>
      <xdr:colOff>152399</xdr:colOff>
      <xdr:row>108</xdr:row>
      <xdr:rowOff>28575</xdr:rowOff>
    </xdr:from>
    <xdr:to>
      <xdr:col>11</xdr:col>
      <xdr:colOff>219074</xdr:colOff>
      <xdr:row>120</xdr:row>
      <xdr:rowOff>9525</xdr:rowOff>
    </xdr:to>
    <xdr:pic>
      <xdr:nvPicPr>
        <xdr:cNvPr id="19" name="Imagen 18">
          <a:extLst>
            <a:ext uri="{FF2B5EF4-FFF2-40B4-BE49-F238E27FC236}">
              <a16:creationId xmlns:a16="http://schemas.microsoft.com/office/drawing/2014/main" id="{493E9B44-9955-4810-B4A0-84E622090AD2}"/>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4099559" y="22362795"/>
          <a:ext cx="3655695" cy="21755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CD53F7F-35D3-4FF8-904B-168D177FEC68}"/>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8D50F38-8394-4DF6-8920-090A42BA3876}"/>
            </a:ext>
          </a:extLst>
        </xdr:cNvPr>
        <xdr:cNvPicPr>
          <a:picLocks noChangeAspect="1"/>
        </xdr:cNvPicPr>
      </xdr:nvPicPr>
      <xdr:blipFill>
        <a:blip xmlns:r="http://schemas.openxmlformats.org/officeDocument/2006/relationships" r:embed="rId2"/>
        <a:stretch>
          <a:fillRect/>
        </a:stretch>
      </xdr:blipFill>
      <xdr:spPr>
        <a:xfrm>
          <a:off x="6823710" y="207646"/>
          <a:ext cx="933450" cy="552450"/>
        </a:xfrm>
        <a:prstGeom prst="rect">
          <a:avLst/>
        </a:prstGeom>
      </xdr:spPr>
    </xdr:pic>
    <xdr:clientData/>
  </xdr:oneCellAnchor>
  <xdr:twoCellAnchor editAs="oneCell">
    <xdr:from>
      <xdr:col>1</xdr:col>
      <xdr:colOff>112059</xdr:colOff>
      <xdr:row>8</xdr:row>
      <xdr:rowOff>89647</xdr:rowOff>
    </xdr:from>
    <xdr:to>
      <xdr:col>6</xdr:col>
      <xdr:colOff>514126</xdr:colOff>
      <xdr:row>21</xdr:row>
      <xdr:rowOff>124161</xdr:rowOff>
    </xdr:to>
    <xdr:pic>
      <xdr:nvPicPr>
        <xdr:cNvPr id="4" name="Imagen 3">
          <a:extLst>
            <a:ext uri="{FF2B5EF4-FFF2-40B4-BE49-F238E27FC236}">
              <a16:creationId xmlns:a16="http://schemas.microsoft.com/office/drawing/2014/main" id="{3A29C470-1119-414A-863D-A1B1ECFC6F7A}"/>
            </a:ext>
          </a:extLst>
        </xdr:cNvPr>
        <xdr:cNvPicPr>
          <a:picLocks noChangeAspect="1"/>
        </xdr:cNvPicPr>
      </xdr:nvPicPr>
      <xdr:blipFill>
        <a:blip xmlns:r="http://schemas.openxmlformats.org/officeDocument/2006/relationships" r:embed="rId3"/>
        <a:stretch>
          <a:fillRect/>
        </a:stretch>
      </xdr:blipFill>
      <xdr:spPr>
        <a:xfrm>
          <a:off x="363519" y="1575547"/>
          <a:ext cx="3442447" cy="2427194"/>
        </a:xfrm>
        <a:prstGeom prst="rect">
          <a:avLst/>
        </a:prstGeom>
      </xdr:spPr>
    </xdr:pic>
    <xdr:clientData/>
  </xdr:twoCellAnchor>
  <xdr:twoCellAnchor editAs="oneCell">
    <xdr:from>
      <xdr:col>7</xdr:col>
      <xdr:colOff>481853</xdr:colOff>
      <xdr:row>8</xdr:row>
      <xdr:rowOff>78441</xdr:rowOff>
    </xdr:from>
    <xdr:to>
      <xdr:col>11</xdr:col>
      <xdr:colOff>368450</xdr:colOff>
      <xdr:row>21</xdr:row>
      <xdr:rowOff>112955</xdr:rowOff>
    </xdr:to>
    <xdr:pic>
      <xdr:nvPicPr>
        <xdr:cNvPr id="5" name="Imagen 4">
          <a:extLst>
            <a:ext uri="{FF2B5EF4-FFF2-40B4-BE49-F238E27FC236}">
              <a16:creationId xmlns:a16="http://schemas.microsoft.com/office/drawing/2014/main" id="{42F7B931-F3C8-49B9-89A8-84855BB673DD}"/>
            </a:ext>
          </a:extLst>
        </xdr:cNvPr>
        <xdr:cNvPicPr>
          <a:picLocks noChangeAspect="1"/>
        </xdr:cNvPicPr>
      </xdr:nvPicPr>
      <xdr:blipFill>
        <a:blip xmlns:r="http://schemas.openxmlformats.org/officeDocument/2006/relationships" r:embed="rId4"/>
        <a:stretch>
          <a:fillRect/>
        </a:stretch>
      </xdr:blipFill>
      <xdr:spPr>
        <a:xfrm>
          <a:off x="4429013" y="1564341"/>
          <a:ext cx="3475617" cy="2427194"/>
        </a:xfrm>
        <a:prstGeom prst="rect">
          <a:avLst/>
        </a:prstGeom>
      </xdr:spPr>
    </xdr:pic>
    <xdr:clientData/>
  </xdr:twoCellAnchor>
  <xdr:twoCellAnchor editAs="oneCell">
    <xdr:from>
      <xdr:col>1</xdr:col>
      <xdr:colOff>91109</xdr:colOff>
      <xdr:row>24</xdr:row>
      <xdr:rowOff>24848</xdr:rowOff>
    </xdr:from>
    <xdr:to>
      <xdr:col>6</xdr:col>
      <xdr:colOff>502920</xdr:colOff>
      <xdr:row>37</xdr:row>
      <xdr:rowOff>62285</xdr:rowOff>
    </xdr:to>
    <xdr:pic>
      <xdr:nvPicPr>
        <xdr:cNvPr id="6" name="Imagen 5">
          <a:extLst>
            <a:ext uri="{FF2B5EF4-FFF2-40B4-BE49-F238E27FC236}">
              <a16:creationId xmlns:a16="http://schemas.microsoft.com/office/drawing/2014/main" id="{201629FE-E61B-4F23-8126-4C49A3C9B035}"/>
            </a:ext>
          </a:extLst>
        </xdr:cNvPr>
        <xdr:cNvPicPr>
          <a:picLocks noChangeAspect="1"/>
        </xdr:cNvPicPr>
      </xdr:nvPicPr>
      <xdr:blipFill>
        <a:blip xmlns:r="http://schemas.openxmlformats.org/officeDocument/2006/relationships" r:embed="rId5"/>
        <a:stretch>
          <a:fillRect/>
        </a:stretch>
      </xdr:blipFill>
      <xdr:spPr>
        <a:xfrm>
          <a:off x="342569" y="4634948"/>
          <a:ext cx="3452191" cy="2430117"/>
        </a:xfrm>
        <a:prstGeom prst="rect">
          <a:avLst/>
        </a:prstGeom>
      </xdr:spPr>
    </xdr:pic>
    <xdr:clientData/>
  </xdr:twoCellAnchor>
  <xdr:twoCellAnchor editAs="oneCell">
    <xdr:from>
      <xdr:col>7</xdr:col>
      <xdr:colOff>521804</xdr:colOff>
      <xdr:row>24</xdr:row>
      <xdr:rowOff>33131</xdr:rowOff>
    </xdr:from>
    <xdr:to>
      <xdr:col>11</xdr:col>
      <xdr:colOff>379343</xdr:colOff>
      <xdr:row>37</xdr:row>
      <xdr:rowOff>70568</xdr:rowOff>
    </xdr:to>
    <xdr:pic>
      <xdr:nvPicPr>
        <xdr:cNvPr id="7" name="Imagen 6">
          <a:extLst>
            <a:ext uri="{FF2B5EF4-FFF2-40B4-BE49-F238E27FC236}">
              <a16:creationId xmlns:a16="http://schemas.microsoft.com/office/drawing/2014/main" id="{9F4901FC-5F3B-4C11-B826-6C79D0D0CFE6}"/>
            </a:ext>
          </a:extLst>
        </xdr:cNvPr>
        <xdr:cNvPicPr>
          <a:picLocks noChangeAspect="1"/>
        </xdr:cNvPicPr>
      </xdr:nvPicPr>
      <xdr:blipFill>
        <a:blip xmlns:r="http://schemas.openxmlformats.org/officeDocument/2006/relationships" r:embed="rId6"/>
        <a:stretch>
          <a:fillRect/>
        </a:stretch>
      </xdr:blipFill>
      <xdr:spPr>
        <a:xfrm>
          <a:off x="4468964" y="4643231"/>
          <a:ext cx="3446559" cy="2430117"/>
        </a:xfrm>
        <a:prstGeom prst="rect">
          <a:avLst/>
        </a:prstGeom>
      </xdr:spPr>
    </xdr:pic>
    <xdr:clientData/>
  </xdr:twoCellAnchor>
  <xdr:twoCellAnchor editAs="oneCell">
    <xdr:from>
      <xdr:col>3</xdr:col>
      <xdr:colOff>0</xdr:colOff>
      <xdr:row>40</xdr:row>
      <xdr:rowOff>41413</xdr:rowOff>
    </xdr:from>
    <xdr:to>
      <xdr:col>5</xdr:col>
      <xdr:colOff>597673</xdr:colOff>
      <xdr:row>53</xdr:row>
      <xdr:rowOff>87133</xdr:rowOff>
    </xdr:to>
    <xdr:pic>
      <xdr:nvPicPr>
        <xdr:cNvPr id="8" name="Imagen 7">
          <a:extLst>
            <a:ext uri="{FF2B5EF4-FFF2-40B4-BE49-F238E27FC236}">
              <a16:creationId xmlns:a16="http://schemas.microsoft.com/office/drawing/2014/main" id="{0F720BD4-6507-4806-9323-3B4F2C8A37F3}"/>
            </a:ext>
          </a:extLst>
        </xdr:cNvPr>
        <xdr:cNvPicPr>
          <a:picLocks noChangeAspect="1"/>
        </xdr:cNvPicPr>
      </xdr:nvPicPr>
      <xdr:blipFill>
        <a:blip xmlns:r="http://schemas.openxmlformats.org/officeDocument/2006/relationships" r:embed="rId7"/>
        <a:stretch>
          <a:fillRect/>
        </a:stretch>
      </xdr:blipFill>
      <xdr:spPr>
        <a:xfrm>
          <a:off x="1143000" y="7829053"/>
          <a:ext cx="1931173" cy="2423160"/>
        </a:xfrm>
        <a:prstGeom prst="rect">
          <a:avLst/>
        </a:prstGeom>
      </xdr:spPr>
    </xdr:pic>
    <xdr:clientData/>
  </xdr:twoCellAnchor>
  <xdr:twoCellAnchor editAs="oneCell">
    <xdr:from>
      <xdr:col>8</xdr:col>
      <xdr:colOff>455544</xdr:colOff>
      <xdr:row>40</xdr:row>
      <xdr:rowOff>41413</xdr:rowOff>
    </xdr:from>
    <xdr:to>
      <xdr:col>10</xdr:col>
      <xdr:colOff>547978</xdr:colOff>
      <xdr:row>53</xdr:row>
      <xdr:rowOff>87133</xdr:rowOff>
    </xdr:to>
    <xdr:pic>
      <xdr:nvPicPr>
        <xdr:cNvPr id="9" name="Imagen 8">
          <a:extLst>
            <a:ext uri="{FF2B5EF4-FFF2-40B4-BE49-F238E27FC236}">
              <a16:creationId xmlns:a16="http://schemas.microsoft.com/office/drawing/2014/main" id="{C0E65E30-D055-4005-ADD5-FC197FDF7EBD}"/>
            </a:ext>
          </a:extLst>
        </xdr:cNvPr>
        <xdr:cNvPicPr>
          <a:picLocks noChangeAspect="1"/>
        </xdr:cNvPicPr>
      </xdr:nvPicPr>
      <xdr:blipFill>
        <a:blip xmlns:r="http://schemas.openxmlformats.org/officeDocument/2006/relationships" r:embed="rId8"/>
        <a:stretch>
          <a:fillRect/>
        </a:stretch>
      </xdr:blipFill>
      <xdr:spPr>
        <a:xfrm>
          <a:off x="5225664" y="7829053"/>
          <a:ext cx="1936474" cy="2423160"/>
        </a:xfrm>
        <a:prstGeom prst="rect">
          <a:avLst/>
        </a:prstGeom>
      </xdr:spPr>
    </xdr:pic>
    <xdr:clientData/>
  </xdr:twoCellAnchor>
  <xdr:twoCellAnchor editAs="oneCell">
    <xdr:from>
      <xdr:col>1</xdr:col>
      <xdr:colOff>91108</xdr:colOff>
      <xdr:row>56</xdr:row>
      <xdr:rowOff>66261</xdr:rowOff>
    </xdr:from>
    <xdr:to>
      <xdr:col>6</xdr:col>
      <xdr:colOff>502919</xdr:colOff>
      <xdr:row>69</xdr:row>
      <xdr:rowOff>104361</xdr:rowOff>
    </xdr:to>
    <xdr:pic>
      <xdr:nvPicPr>
        <xdr:cNvPr id="10" name="Imagen 9">
          <a:extLst>
            <a:ext uri="{FF2B5EF4-FFF2-40B4-BE49-F238E27FC236}">
              <a16:creationId xmlns:a16="http://schemas.microsoft.com/office/drawing/2014/main" id="{F16CA9D6-597D-46D1-AEE3-2494C0C4A768}"/>
            </a:ext>
          </a:extLst>
        </xdr:cNvPr>
        <xdr:cNvPicPr>
          <a:picLocks noChangeAspect="1"/>
        </xdr:cNvPicPr>
      </xdr:nvPicPr>
      <xdr:blipFill>
        <a:blip xmlns:r="http://schemas.openxmlformats.org/officeDocument/2006/relationships" r:embed="rId9"/>
        <a:stretch>
          <a:fillRect/>
        </a:stretch>
      </xdr:blipFill>
      <xdr:spPr>
        <a:xfrm>
          <a:off x="342568" y="10962861"/>
          <a:ext cx="3452191" cy="2415540"/>
        </a:xfrm>
        <a:prstGeom prst="rect">
          <a:avLst/>
        </a:prstGeom>
      </xdr:spPr>
    </xdr:pic>
    <xdr:clientData/>
  </xdr:twoCellAnchor>
  <xdr:twoCellAnchor editAs="oneCell">
    <xdr:from>
      <xdr:col>7</xdr:col>
      <xdr:colOff>521805</xdr:colOff>
      <xdr:row>56</xdr:row>
      <xdr:rowOff>91109</xdr:rowOff>
    </xdr:from>
    <xdr:to>
      <xdr:col>11</xdr:col>
      <xdr:colOff>386964</xdr:colOff>
      <xdr:row>69</xdr:row>
      <xdr:rowOff>129209</xdr:rowOff>
    </xdr:to>
    <xdr:pic>
      <xdr:nvPicPr>
        <xdr:cNvPr id="11" name="Imagen 10">
          <a:extLst>
            <a:ext uri="{FF2B5EF4-FFF2-40B4-BE49-F238E27FC236}">
              <a16:creationId xmlns:a16="http://schemas.microsoft.com/office/drawing/2014/main" id="{6365A979-2F59-4854-A222-9F159AE1D447}"/>
            </a:ext>
          </a:extLst>
        </xdr:cNvPr>
        <xdr:cNvPicPr>
          <a:picLocks noChangeAspect="1"/>
        </xdr:cNvPicPr>
      </xdr:nvPicPr>
      <xdr:blipFill>
        <a:blip xmlns:r="http://schemas.openxmlformats.org/officeDocument/2006/relationships" r:embed="rId10"/>
        <a:stretch>
          <a:fillRect/>
        </a:stretch>
      </xdr:blipFill>
      <xdr:spPr>
        <a:xfrm>
          <a:off x="4468965" y="10987709"/>
          <a:ext cx="3454179" cy="2415540"/>
        </a:xfrm>
        <a:prstGeom prst="rect">
          <a:avLst/>
        </a:prstGeom>
      </xdr:spPr>
    </xdr:pic>
    <xdr:clientData/>
  </xdr:twoCellAnchor>
  <xdr:twoCellAnchor editAs="oneCell">
    <xdr:from>
      <xdr:col>1</xdr:col>
      <xdr:colOff>91109</xdr:colOff>
      <xdr:row>72</xdr:row>
      <xdr:rowOff>57978</xdr:rowOff>
    </xdr:from>
    <xdr:to>
      <xdr:col>6</xdr:col>
      <xdr:colOff>502920</xdr:colOff>
      <xdr:row>85</xdr:row>
      <xdr:rowOff>96078</xdr:rowOff>
    </xdr:to>
    <xdr:pic>
      <xdr:nvPicPr>
        <xdr:cNvPr id="12" name="Imagen 11">
          <a:extLst>
            <a:ext uri="{FF2B5EF4-FFF2-40B4-BE49-F238E27FC236}">
              <a16:creationId xmlns:a16="http://schemas.microsoft.com/office/drawing/2014/main" id="{5424D693-6657-400E-9557-4DA66F64CD0A}"/>
            </a:ext>
          </a:extLst>
        </xdr:cNvPr>
        <xdr:cNvPicPr>
          <a:picLocks noChangeAspect="1"/>
        </xdr:cNvPicPr>
      </xdr:nvPicPr>
      <xdr:blipFill>
        <a:blip xmlns:r="http://schemas.openxmlformats.org/officeDocument/2006/relationships" r:embed="rId11"/>
        <a:stretch>
          <a:fillRect/>
        </a:stretch>
      </xdr:blipFill>
      <xdr:spPr>
        <a:xfrm>
          <a:off x="342569" y="14261658"/>
          <a:ext cx="3452191" cy="2415540"/>
        </a:xfrm>
        <a:prstGeom prst="rect">
          <a:avLst/>
        </a:prstGeom>
      </xdr:spPr>
    </xdr:pic>
    <xdr:clientData/>
  </xdr:twoCellAnchor>
  <xdr:twoCellAnchor editAs="oneCell">
    <xdr:from>
      <xdr:col>7</xdr:col>
      <xdr:colOff>455543</xdr:colOff>
      <xdr:row>72</xdr:row>
      <xdr:rowOff>66261</xdr:rowOff>
    </xdr:from>
    <xdr:to>
      <xdr:col>11</xdr:col>
      <xdr:colOff>320282</xdr:colOff>
      <xdr:row>85</xdr:row>
      <xdr:rowOff>109761</xdr:rowOff>
    </xdr:to>
    <xdr:pic>
      <xdr:nvPicPr>
        <xdr:cNvPr id="13" name="Imagen 12">
          <a:extLst>
            <a:ext uri="{FF2B5EF4-FFF2-40B4-BE49-F238E27FC236}">
              <a16:creationId xmlns:a16="http://schemas.microsoft.com/office/drawing/2014/main" id="{F670CD65-B213-46C2-B23B-BE01D2EFAED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402703" y="14269941"/>
          <a:ext cx="3453759" cy="2420940"/>
        </a:xfrm>
        <a:prstGeom prst="rect">
          <a:avLst/>
        </a:prstGeom>
      </xdr:spPr>
    </xdr:pic>
    <xdr:clientData/>
  </xdr:twoCellAnchor>
  <xdr:twoCellAnchor editAs="oneCell">
    <xdr:from>
      <xdr:col>3</xdr:col>
      <xdr:colOff>8282</xdr:colOff>
      <xdr:row>88</xdr:row>
      <xdr:rowOff>99392</xdr:rowOff>
    </xdr:from>
    <xdr:to>
      <xdr:col>5</xdr:col>
      <xdr:colOff>605955</xdr:colOff>
      <xdr:row>101</xdr:row>
      <xdr:rowOff>137492</xdr:rowOff>
    </xdr:to>
    <xdr:pic>
      <xdr:nvPicPr>
        <xdr:cNvPr id="14" name="Imagen 13">
          <a:extLst>
            <a:ext uri="{FF2B5EF4-FFF2-40B4-BE49-F238E27FC236}">
              <a16:creationId xmlns:a16="http://schemas.microsoft.com/office/drawing/2014/main" id="{26F93E4D-5BCF-49B2-8842-8379725C785B}"/>
            </a:ext>
          </a:extLst>
        </xdr:cNvPr>
        <xdr:cNvPicPr>
          <a:picLocks noChangeAspect="1"/>
        </xdr:cNvPicPr>
      </xdr:nvPicPr>
      <xdr:blipFill>
        <a:blip xmlns:r="http://schemas.openxmlformats.org/officeDocument/2006/relationships" r:embed="rId13"/>
        <a:stretch>
          <a:fillRect/>
        </a:stretch>
      </xdr:blipFill>
      <xdr:spPr>
        <a:xfrm>
          <a:off x="1151282" y="17610152"/>
          <a:ext cx="1931173" cy="2415540"/>
        </a:xfrm>
        <a:prstGeom prst="rect">
          <a:avLst/>
        </a:prstGeom>
      </xdr:spPr>
    </xdr:pic>
    <xdr:clientData/>
  </xdr:twoCellAnchor>
  <xdr:twoCellAnchor editAs="oneCell">
    <xdr:from>
      <xdr:col>8</xdr:col>
      <xdr:colOff>414130</xdr:colOff>
      <xdr:row>88</xdr:row>
      <xdr:rowOff>91109</xdr:rowOff>
    </xdr:from>
    <xdr:to>
      <xdr:col>10</xdr:col>
      <xdr:colOff>514184</xdr:colOff>
      <xdr:row>101</xdr:row>
      <xdr:rowOff>129209</xdr:rowOff>
    </xdr:to>
    <xdr:pic>
      <xdr:nvPicPr>
        <xdr:cNvPr id="15" name="Imagen 14">
          <a:extLst>
            <a:ext uri="{FF2B5EF4-FFF2-40B4-BE49-F238E27FC236}">
              <a16:creationId xmlns:a16="http://schemas.microsoft.com/office/drawing/2014/main" id="{0927C0C0-FA00-4814-B92A-9B68D04B2BF4}"/>
            </a:ext>
          </a:extLst>
        </xdr:cNvPr>
        <xdr:cNvPicPr>
          <a:picLocks noChangeAspect="1"/>
        </xdr:cNvPicPr>
      </xdr:nvPicPr>
      <xdr:blipFill>
        <a:blip xmlns:r="http://schemas.openxmlformats.org/officeDocument/2006/relationships" r:embed="rId14"/>
        <a:stretch>
          <a:fillRect/>
        </a:stretch>
      </xdr:blipFill>
      <xdr:spPr>
        <a:xfrm>
          <a:off x="5184250" y="17601869"/>
          <a:ext cx="1944094" cy="24155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9FB50347-A7CD-4195-9356-3EDE64F1E57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F78782A8-2F1D-4A17-BCEB-90570395D521}"/>
            </a:ext>
          </a:extLst>
        </xdr:cNvPr>
        <xdr:cNvPicPr>
          <a:picLocks noChangeAspect="1"/>
        </xdr:cNvPicPr>
      </xdr:nvPicPr>
      <xdr:blipFill>
        <a:blip xmlns:r="http://schemas.openxmlformats.org/officeDocument/2006/relationships" r:embed="rId2"/>
        <a:stretch>
          <a:fillRect/>
        </a:stretch>
      </xdr:blipFill>
      <xdr:spPr>
        <a:xfrm>
          <a:off x="7410450" y="207646"/>
          <a:ext cx="933450" cy="552450"/>
        </a:xfrm>
        <a:prstGeom prst="rect">
          <a:avLst/>
        </a:prstGeom>
      </xdr:spPr>
    </xdr:pic>
    <xdr:clientData/>
  </xdr:oneCellAnchor>
  <xdr:twoCellAnchor editAs="oneCell">
    <xdr:from>
      <xdr:col>1</xdr:col>
      <xdr:colOff>533400</xdr:colOff>
      <xdr:row>25</xdr:row>
      <xdr:rowOff>66675</xdr:rowOff>
    </xdr:from>
    <xdr:to>
      <xdr:col>6</xdr:col>
      <xdr:colOff>369570</xdr:colOff>
      <xdr:row>38</xdr:row>
      <xdr:rowOff>95250</xdr:rowOff>
    </xdr:to>
    <xdr:pic>
      <xdr:nvPicPr>
        <xdr:cNvPr id="4" name="Imagen 3">
          <a:extLst>
            <a:ext uri="{FF2B5EF4-FFF2-40B4-BE49-F238E27FC236}">
              <a16:creationId xmlns:a16="http://schemas.microsoft.com/office/drawing/2014/main" id="{0E5AF534-2B2E-4781-A5C4-7F388083CB6A}"/>
            </a:ext>
          </a:extLst>
        </xdr:cNvPr>
        <xdr:cNvPicPr>
          <a:picLocks noChangeAspect="1"/>
        </xdr:cNvPicPr>
      </xdr:nvPicPr>
      <xdr:blipFill>
        <a:blip xmlns:r="http://schemas.openxmlformats.org/officeDocument/2006/relationships" r:embed="rId3"/>
        <a:stretch>
          <a:fillRect/>
        </a:stretch>
      </xdr:blipFill>
      <xdr:spPr>
        <a:xfrm>
          <a:off x="784860" y="4852035"/>
          <a:ext cx="3463290" cy="2421255"/>
        </a:xfrm>
        <a:prstGeom prst="rect">
          <a:avLst/>
        </a:prstGeom>
      </xdr:spPr>
    </xdr:pic>
    <xdr:clientData/>
  </xdr:twoCellAnchor>
  <xdr:twoCellAnchor editAs="oneCell">
    <xdr:from>
      <xdr:col>1</xdr:col>
      <xdr:colOff>381000</xdr:colOff>
      <xdr:row>41</xdr:row>
      <xdr:rowOff>66675</xdr:rowOff>
    </xdr:from>
    <xdr:to>
      <xdr:col>6</xdr:col>
      <xdr:colOff>224790</xdr:colOff>
      <xdr:row>54</xdr:row>
      <xdr:rowOff>104775</xdr:rowOff>
    </xdr:to>
    <xdr:pic>
      <xdr:nvPicPr>
        <xdr:cNvPr id="5" name="Imagen 4">
          <a:extLst>
            <a:ext uri="{FF2B5EF4-FFF2-40B4-BE49-F238E27FC236}">
              <a16:creationId xmlns:a16="http://schemas.microsoft.com/office/drawing/2014/main" id="{5BF61E09-66B9-4DBD-85A6-406D81884294}"/>
            </a:ext>
          </a:extLst>
        </xdr:cNvPr>
        <xdr:cNvPicPr>
          <a:picLocks noChangeAspect="1"/>
        </xdr:cNvPicPr>
      </xdr:nvPicPr>
      <xdr:blipFill>
        <a:blip xmlns:r="http://schemas.openxmlformats.org/officeDocument/2006/relationships" r:embed="rId4"/>
        <a:stretch>
          <a:fillRect/>
        </a:stretch>
      </xdr:blipFill>
      <xdr:spPr>
        <a:xfrm>
          <a:off x="632460" y="7839075"/>
          <a:ext cx="3470910" cy="2415540"/>
        </a:xfrm>
        <a:prstGeom prst="rect">
          <a:avLst/>
        </a:prstGeom>
      </xdr:spPr>
    </xdr:pic>
    <xdr:clientData/>
  </xdr:twoCellAnchor>
  <xdr:twoCellAnchor editAs="oneCell">
    <xdr:from>
      <xdr:col>1</xdr:col>
      <xdr:colOff>342900</xdr:colOff>
      <xdr:row>377</xdr:row>
      <xdr:rowOff>104775</xdr:rowOff>
    </xdr:from>
    <xdr:to>
      <xdr:col>6</xdr:col>
      <xdr:colOff>179070</xdr:colOff>
      <xdr:row>390</xdr:row>
      <xdr:rowOff>142875</xdr:rowOff>
    </xdr:to>
    <xdr:pic>
      <xdr:nvPicPr>
        <xdr:cNvPr id="6" name="Imagen 5">
          <a:extLst>
            <a:ext uri="{FF2B5EF4-FFF2-40B4-BE49-F238E27FC236}">
              <a16:creationId xmlns:a16="http://schemas.microsoft.com/office/drawing/2014/main" id="{C7D1A9F0-9FB4-4DF5-BC95-1FBD64648292}"/>
            </a:ext>
          </a:extLst>
        </xdr:cNvPr>
        <xdr:cNvPicPr>
          <a:picLocks noChangeAspect="1"/>
        </xdr:cNvPicPr>
      </xdr:nvPicPr>
      <xdr:blipFill>
        <a:blip xmlns:r="http://schemas.openxmlformats.org/officeDocument/2006/relationships" r:embed="rId5"/>
        <a:stretch>
          <a:fillRect/>
        </a:stretch>
      </xdr:blipFill>
      <xdr:spPr>
        <a:xfrm>
          <a:off x="594360" y="69682995"/>
          <a:ext cx="3463290" cy="2415540"/>
        </a:xfrm>
        <a:prstGeom prst="rect">
          <a:avLst/>
        </a:prstGeom>
      </xdr:spPr>
    </xdr:pic>
    <xdr:clientData/>
  </xdr:twoCellAnchor>
  <xdr:twoCellAnchor editAs="oneCell">
    <xdr:from>
      <xdr:col>7</xdr:col>
      <xdr:colOff>361950</xdr:colOff>
      <xdr:row>377</xdr:row>
      <xdr:rowOff>66675</xdr:rowOff>
    </xdr:from>
    <xdr:to>
      <xdr:col>11</xdr:col>
      <xdr:colOff>236220</xdr:colOff>
      <xdr:row>390</xdr:row>
      <xdr:rowOff>104775</xdr:rowOff>
    </xdr:to>
    <xdr:pic>
      <xdr:nvPicPr>
        <xdr:cNvPr id="7" name="Imagen 6">
          <a:extLst>
            <a:ext uri="{FF2B5EF4-FFF2-40B4-BE49-F238E27FC236}">
              <a16:creationId xmlns:a16="http://schemas.microsoft.com/office/drawing/2014/main" id="{74B20A7B-62E6-4943-962F-40FBB95E199A}"/>
            </a:ext>
          </a:extLst>
        </xdr:cNvPr>
        <xdr:cNvPicPr>
          <a:picLocks noChangeAspect="1"/>
        </xdr:cNvPicPr>
      </xdr:nvPicPr>
      <xdr:blipFill>
        <a:blip xmlns:r="http://schemas.openxmlformats.org/officeDocument/2006/relationships" r:embed="rId6"/>
        <a:stretch>
          <a:fillRect/>
        </a:stretch>
      </xdr:blipFill>
      <xdr:spPr>
        <a:xfrm>
          <a:off x="4895850" y="69644895"/>
          <a:ext cx="3463290" cy="2415540"/>
        </a:xfrm>
        <a:prstGeom prst="rect">
          <a:avLst/>
        </a:prstGeom>
      </xdr:spPr>
    </xdr:pic>
    <xdr:clientData/>
  </xdr:twoCellAnchor>
  <xdr:twoCellAnchor editAs="oneCell">
    <xdr:from>
      <xdr:col>1</xdr:col>
      <xdr:colOff>171450</xdr:colOff>
      <xdr:row>538</xdr:row>
      <xdr:rowOff>76200</xdr:rowOff>
    </xdr:from>
    <xdr:to>
      <xdr:col>5</xdr:col>
      <xdr:colOff>782986</xdr:colOff>
      <xdr:row>551</xdr:row>
      <xdr:rowOff>119700</xdr:rowOff>
    </xdr:to>
    <xdr:pic>
      <xdr:nvPicPr>
        <xdr:cNvPr id="8" name="Imagen 7">
          <a:extLst>
            <a:ext uri="{FF2B5EF4-FFF2-40B4-BE49-F238E27FC236}">
              <a16:creationId xmlns:a16="http://schemas.microsoft.com/office/drawing/2014/main" id="{79D25BCA-766C-42F7-80CE-CBDFD1F2077A}"/>
            </a:ext>
          </a:extLst>
        </xdr:cNvPr>
        <xdr:cNvPicPr>
          <a:picLocks noChangeAspect="1"/>
        </xdr:cNvPicPr>
      </xdr:nvPicPr>
      <xdr:blipFill>
        <a:blip xmlns:r="http://schemas.openxmlformats.org/officeDocument/2006/relationships" r:embed="rId7"/>
        <a:stretch>
          <a:fillRect/>
        </a:stretch>
      </xdr:blipFill>
      <xdr:spPr>
        <a:xfrm>
          <a:off x="422910" y="99479100"/>
          <a:ext cx="3423316" cy="2420940"/>
        </a:xfrm>
        <a:prstGeom prst="rect">
          <a:avLst/>
        </a:prstGeom>
      </xdr:spPr>
    </xdr:pic>
    <xdr:clientData/>
  </xdr:twoCellAnchor>
  <xdr:twoCellAnchor editAs="oneCell">
    <xdr:from>
      <xdr:col>7</xdr:col>
      <xdr:colOff>304800</xdr:colOff>
      <xdr:row>538</xdr:row>
      <xdr:rowOff>85725</xdr:rowOff>
    </xdr:from>
    <xdr:to>
      <xdr:col>11</xdr:col>
      <xdr:colOff>179070</xdr:colOff>
      <xdr:row>551</xdr:row>
      <xdr:rowOff>123825</xdr:rowOff>
    </xdr:to>
    <xdr:pic>
      <xdr:nvPicPr>
        <xdr:cNvPr id="9" name="Imagen 8">
          <a:extLst>
            <a:ext uri="{FF2B5EF4-FFF2-40B4-BE49-F238E27FC236}">
              <a16:creationId xmlns:a16="http://schemas.microsoft.com/office/drawing/2014/main" id="{72A7C125-5E7D-4726-B625-3E7070929BCE}"/>
            </a:ext>
          </a:extLst>
        </xdr:cNvPr>
        <xdr:cNvPicPr>
          <a:picLocks noChangeAspect="1"/>
        </xdr:cNvPicPr>
      </xdr:nvPicPr>
      <xdr:blipFill>
        <a:blip xmlns:r="http://schemas.openxmlformats.org/officeDocument/2006/relationships" r:embed="rId8"/>
        <a:stretch>
          <a:fillRect/>
        </a:stretch>
      </xdr:blipFill>
      <xdr:spPr>
        <a:xfrm>
          <a:off x="4838700" y="99488625"/>
          <a:ext cx="3463290" cy="2415540"/>
        </a:xfrm>
        <a:prstGeom prst="rect">
          <a:avLst/>
        </a:prstGeom>
      </xdr:spPr>
    </xdr:pic>
    <xdr:clientData/>
  </xdr:twoCellAnchor>
  <xdr:twoCellAnchor editAs="oneCell">
    <xdr:from>
      <xdr:col>1</xdr:col>
      <xdr:colOff>171450</xdr:colOff>
      <xdr:row>554</xdr:row>
      <xdr:rowOff>66675</xdr:rowOff>
    </xdr:from>
    <xdr:to>
      <xdr:col>6</xdr:col>
      <xdr:colOff>7620</xdr:colOff>
      <xdr:row>567</xdr:row>
      <xdr:rowOff>112395</xdr:rowOff>
    </xdr:to>
    <xdr:pic>
      <xdr:nvPicPr>
        <xdr:cNvPr id="10" name="Imagen 9">
          <a:extLst>
            <a:ext uri="{FF2B5EF4-FFF2-40B4-BE49-F238E27FC236}">
              <a16:creationId xmlns:a16="http://schemas.microsoft.com/office/drawing/2014/main" id="{F71AFEED-324C-4173-9FA2-B4417377DF4C}"/>
            </a:ext>
          </a:extLst>
        </xdr:cNvPr>
        <xdr:cNvPicPr>
          <a:picLocks noChangeAspect="1"/>
        </xdr:cNvPicPr>
      </xdr:nvPicPr>
      <xdr:blipFill>
        <a:blip xmlns:r="http://schemas.openxmlformats.org/officeDocument/2006/relationships" r:embed="rId9"/>
        <a:stretch>
          <a:fillRect/>
        </a:stretch>
      </xdr:blipFill>
      <xdr:spPr>
        <a:xfrm>
          <a:off x="422910" y="102395655"/>
          <a:ext cx="3463290" cy="2423160"/>
        </a:xfrm>
        <a:prstGeom prst="rect">
          <a:avLst/>
        </a:prstGeom>
      </xdr:spPr>
    </xdr:pic>
    <xdr:clientData/>
  </xdr:twoCellAnchor>
  <xdr:twoCellAnchor editAs="oneCell">
    <xdr:from>
      <xdr:col>7</xdr:col>
      <xdr:colOff>295275</xdr:colOff>
      <xdr:row>554</xdr:row>
      <xdr:rowOff>57150</xdr:rowOff>
    </xdr:from>
    <xdr:to>
      <xdr:col>11</xdr:col>
      <xdr:colOff>169545</xdr:colOff>
      <xdr:row>567</xdr:row>
      <xdr:rowOff>102870</xdr:rowOff>
    </xdr:to>
    <xdr:pic>
      <xdr:nvPicPr>
        <xdr:cNvPr id="11" name="Imagen 10">
          <a:extLst>
            <a:ext uri="{FF2B5EF4-FFF2-40B4-BE49-F238E27FC236}">
              <a16:creationId xmlns:a16="http://schemas.microsoft.com/office/drawing/2014/main" id="{9166F1B3-1F2A-4EB0-A41B-F82C5453C357}"/>
            </a:ext>
          </a:extLst>
        </xdr:cNvPr>
        <xdr:cNvPicPr>
          <a:picLocks noChangeAspect="1"/>
        </xdr:cNvPicPr>
      </xdr:nvPicPr>
      <xdr:blipFill>
        <a:blip xmlns:r="http://schemas.openxmlformats.org/officeDocument/2006/relationships" r:embed="rId10"/>
        <a:stretch>
          <a:fillRect/>
        </a:stretch>
      </xdr:blipFill>
      <xdr:spPr>
        <a:xfrm>
          <a:off x="4829175" y="102386130"/>
          <a:ext cx="3463290" cy="2423160"/>
        </a:xfrm>
        <a:prstGeom prst="rect">
          <a:avLst/>
        </a:prstGeom>
      </xdr:spPr>
    </xdr:pic>
    <xdr:clientData/>
  </xdr:twoCellAnchor>
  <xdr:twoCellAnchor editAs="oneCell">
    <xdr:from>
      <xdr:col>1</xdr:col>
      <xdr:colOff>390525</xdr:colOff>
      <xdr:row>586</xdr:row>
      <xdr:rowOff>76200</xdr:rowOff>
    </xdr:from>
    <xdr:to>
      <xdr:col>6</xdr:col>
      <xdr:colOff>221025</xdr:colOff>
      <xdr:row>599</xdr:row>
      <xdr:rowOff>119700</xdr:rowOff>
    </xdr:to>
    <xdr:pic>
      <xdr:nvPicPr>
        <xdr:cNvPr id="12" name="Imagen 11">
          <a:extLst>
            <a:ext uri="{FF2B5EF4-FFF2-40B4-BE49-F238E27FC236}">
              <a16:creationId xmlns:a16="http://schemas.microsoft.com/office/drawing/2014/main" id="{C9836FB1-FB44-4AFD-A3C8-E04D5159D761}"/>
            </a:ext>
          </a:extLst>
        </xdr:cNvPr>
        <xdr:cNvPicPr>
          <a:picLocks noChangeAspect="1"/>
        </xdr:cNvPicPr>
      </xdr:nvPicPr>
      <xdr:blipFill>
        <a:blip xmlns:r="http://schemas.openxmlformats.org/officeDocument/2006/relationships" r:embed="rId11"/>
        <a:stretch>
          <a:fillRect/>
        </a:stretch>
      </xdr:blipFill>
      <xdr:spPr>
        <a:xfrm>
          <a:off x="641985" y="108257340"/>
          <a:ext cx="3457620" cy="2420940"/>
        </a:xfrm>
        <a:prstGeom prst="rect">
          <a:avLst/>
        </a:prstGeom>
      </xdr:spPr>
    </xdr:pic>
    <xdr:clientData/>
  </xdr:twoCellAnchor>
  <xdr:twoCellAnchor editAs="oneCell">
    <xdr:from>
      <xdr:col>7</xdr:col>
      <xdr:colOff>533400</xdr:colOff>
      <xdr:row>586</xdr:row>
      <xdr:rowOff>85725</xdr:rowOff>
    </xdr:from>
    <xdr:to>
      <xdr:col>11</xdr:col>
      <xdr:colOff>407670</xdr:colOff>
      <xdr:row>599</xdr:row>
      <xdr:rowOff>123825</xdr:rowOff>
    </xdr:to>
    <xdr:pic>
      <xdr:nvPicPr>
        <xdr:cNvPr id="13" name="Imagen 12">
          <a:extLst>
            <a:ext uri="{FF2B5EF4-FFF2-40B4-BE49-F238E27FC236}">
              <a16:creationId xmlns:a16="http://schemas.microsoft.com/office/drawing/2014/main" id="{63D6FCF0-9505-4A3C-A3D1-B42861E5C45C}"/>
            </a:ext>
          </a:extLst>
        </xdr:cNvPr>
        <xdr:cNvPicPr>
          <a:picLocks noChangeAspect="1"/>
        </xdr:cNvPicPr>
      </xdr:nvPicPr>
      <xdr:blipFill>
        <a:blip xmlns:r="http://schemas.openxmlformats.org/officeDocument/2006/relationships" r:embed="rId12"/>
        <a:stretch>
          <a:fillRect/>
        </a:stretch>
      </xdr:blipFill>
      <xdr:spPr>
        <a:xfrm>
          <a:off x="5067300" y="108266865"/>
          <a:ext cx="3463290" cy="2415540"/>
        </a:xfrm>
        <a:prstGeom prst="rect">
          <a:avLst/>
        </a:prstGeom>
      </xdr:spPr>
    </xdr:pic>
    <xdr:clientData/>
  </xdr:twoCellAnchor>
  <xdr:twoCellAnchor editAs="oneCell">
    <xdr:from>
      <xdr:col>1</xdr:col>
      <xdr:colOff>180975</xdr:colOff>
      <xdr:row>570</xdr:row>
      <xdr:rowOff>57150</xdr:rowOff>
    </xdr:from>
    <xdr:to>
      <xdr:col>6</xdr:col>
      <xdr:colOff>19350</xdr:colOff>
      <xdr:row>583</xdr:row>
      <xdr:rowOff>100650</xdr:rowOff>
    </xdr:to>
    <xdr:pic>
      <xdr:nvPicPr>
        <xdr:cNvPr id="14" name="Imagen 13">
          <a:extLst>
            <a:ext uri="{FF2B5EF4-FFF2-40B4-BE49-F238E27FC236}">
              <a16:creationId xmlns:a16="http://schemas.microsoft.com/office/drawing/2014/main" id="{63E6C66C-C6E5-4A9F-87EC-3B4D8DD6FB3C}"/>
            </a:ext>
          </a:extLst>
        </xdr:cNvPr>
        <xdr:cNvPicPr>
          <a:picLocks noChangeAspect="1"/>
        </xdr:cNvPicPr>
      </xdr:nvPicPr>
      <xdr:blipFill>
        <a:blip xmlns:r="http://schemas.openxmlformats.org/officeDocument/2006/relationships" r:embed="rId13"/>
        <a:stretch>
          <a:fillRect/>
        </a:stretch>
      </xdr:blipFill>
      <xdr:spPr>
        <a:xfrm>
          <a:off x="432435" y="105312210"/>
          <a:ext cx="3465495" cy="2420940"/>
        </a:xfrm>
        <a:prstGeom prst="rect">
          <a:avLst/>
        </a:prstGeom>
      </xdr:spPr>
    </xdr:pic>
    <xdr:clientData/>
  </xdr:twoCellAnchor>
  <xdr:twoCellAnchor editAs="oneCell">
    <xdr:from>
      <xdr:col>7</xdr:col>
      <xdr:colOff>285750</xdr:colOff>
      <xdr:row>570</xdr:row>
      <xdr:rowOff>66675</xdr:rowOff>
    </xdr:from>
    <xdr:to>
      <xdr:col>11</xdr:col>
      <xdr:colOff>167640</xdr:colOff>
      <xdr:row>583</xdr:row>
      <xdr:rowOff>112395</xdr:rowOff>
    </xdr:to>
    <xdr:pic>
      <xdr:nvPicPr>
        <xdr:cNvPr id="15" name="Imagen 14">
          <a:extLst>
            <a:ext uri="{FF2B5EF4-FFF2-40B4-BE49-F238E27FC236}">
              <a16:creationId xmlns:a16="http://schemas.microsoft.com/office/drawing/2014/main" id="{325DB8EA-0EAC-422C-ACC0-DE2CB250FBCC}"/>
            </a:ext>
          </a:extLst>
        </xdr:cNvPr>
        <xdr:cNvPicPr>
          <a:picLocks noChangeAspect="1"/>
        </xdr:cNvPicPr>
      </xdr:nvPicPr>
      <xdr:blipFill>
        <a:blip xmlns:r="http://schemas.openxmlformats.org/officeDocument/2006/relationships" r:embed="rId14"/>
        <a:stretch>
          <a:fillRect/>
        </a:stretch>
      </xdr:blipFill>
      <xdr:spPr>
        <a:xfrm>
          <a:off x="4819650" y="105321735"/>
          <a:ext cx="3470910" cy="2423160"/>
        </a:xfrm>
        <a:prstGeom prst="rect">
          <a:avLst/>
        </a:prstGeom>
      </xdr:spPr>
    </xdr:pic>
    <xdr:clientData/>
  </xdr:twoCellAnchor>
  <xdr:twoCellAnchor editAs="oneCell">
    <xdr:from>
      <xdr:col>1</xdr:col>
      <xdr:colOff>352425</xdr:colOff>
      <xdr:row>297</xdr:row>
      <xdr:rowOff>57150</xdr:rowOff>
    </xdr:from>
    <xdr:to>
      <xdr:col>6</xdr:col>
      <xdr:colOff>176487</xdr:colOff>
      <xdr:row>310</xdr:row>
      <xdr:rowOff>100650</xdr:rowOff>
    </xdr:to>
    <xdr:pic>
      <xdr:nvPicPr>
        <xdr:cNvPr id="16" name="Imagen 15">
          <a:extLst>
            <a:ext uri="{FF2B5EF4-FFF2-40B4-BE49-F238E27FC236}">
              <a16:creationId xmlns:a16="http://schemas.microsoft.com/office/drawing/2014/main" id="{CF8230C1-7FA0-4977-B58E-9DE966E24C2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603885" y="55004970"/>
          <a:ext cx="3451182" cy="2420940"/>
        </a:xfrm>
        <a:prstGeom prst="rect">
          <a:avLst/>
        </a:prstGeom>
      </xdr:spPr>
    </xdr:pic>
    <xdr:clientData/>
  </xdr:twoCellAnchor>
  <xdr:twoCellAnchor editAs="oneCell">
    <xdr:from>
      <xdr:col>7</xdr:col>
      <xdr:colOff>371475</xdr:colOff>
      <xdr:row>297</xdr:row>
      <xdr:rowOff>47625</xdr:rowOff>
    </xdr:from>
    <xdr:to>
      <xdr:col>11</xdr:col>
      <xdr:colOff>245745</xdr:colOff>
      <xdr:row>310</xdr:row>
      <xdr:rowOff>85725</xdr:rowOff>
    </xdr:to>
    <xdr:pic>
      <xdr:nvPicPr>
        <xdr:cNvPr id="17" name="Imagen 16">
          <a:extLst>
            <a:ext uri="{FF2B5EF4-FFF2-40B4-BE49-F238E27FC236}">
              <a16:creationId xmlns:a16="http://schemas.microsoft.com/office/drawing/2014/main" id="{3C4F790D-567E-426C-B115-595BA5D35631}"/>
            </a:ext>
          </a:extLst>
        </xdr:cNvPr>
        <xdr:cNvPicPr>
          <a:picLocks noChangeAspect="1"/>
        </xdr:cNvPicPr>
      </xdr:nvPicPr>
      <xdr:blipFill>
        <a:blip xmlns:r="http://schemas.openxmlformats.org/officeDocument/2006/relationships" r:embed="rId16"/>
        <a:stretch>
          <a:fillRect/>
        </a:stretch>
      </xdr:blipFill>
      <xdr:spPr>
        <a:xfrm>
          <a:off x="4905375" y="54995445"/>
          <a:ext cx="3463290" cy="2415540"/>
        </a:xfrm>
        <a:prstGeom prst="rect">
          <a:avLst/>
        </a:prstGeom>
      </xdr:spPr>
    </xdr:pic>
    <xdr:clientData/>
  </xdr:twoCellAnchor>
  <xdr:twoCellAnchor editAs="oneCell">
    <xdr:from>
      <xdr:col>1</xdr:col>
      <xdr:colOff>304800</xdr:colOff>
      <xdr:row>169</xdr:row>
      <xdr:rowOff>114300</xdr:rowOff>
    </xdr:from>
    <xdr:to>
      <xdr:col>5</xdr:col>
      <xdr:colOff>737073</xdr:colOff>
      <xdr:row>182</xdr:row>
      <xdr:rowOff>12261</xdr:rowOff>
    </xdr:to>
    <xdr:pic>
      <xdr:nvPicPr>
        <xdr:cNvPr id="18" name="Imagen 17">
          <a:extLst>
            <a:ext uri="{FF2B5EF4-FFF2-40B4-BE49-F238E27FC236}">
              <a16:creationId xmlns:a16="http://schemas.microsoft.com/office/drawing/2014/main" id="{5CFA40E0-D9FD-4F85-947C-FF74AF809BC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rcRect/>
        <a:stretch/>
      </xdr:blipFill>
      <xdr:spPr>
        <a:xfrm>
          <a:off x="556260" y="31501080"/>
          <a:ext cx="3244053" cy="2275401"/>
        </a:xfrm>
        <a:prstGeom prst="rect">
          <a:avLst/>
        </a:prstGeom>
      </xdr:spPr>
    </xdr:pic>
    <xdr:clientData/>
  </xdr:twoCellAnchor>
  <xdr:twoCellAnchor editAs="oneCell">
    <xdr:from>
      <xdr:col>1</xdr:col>
      <xdr:colOff>352425</xdr:colOff>
      <xdr:row>522</xdr:row>
      <xdr:rowOff>66674</xdr:rowOff>
    </xdr:from>
    <xdr:to>
      <xdr:col>6</xdr:col>
      <xdr:colOff>188175</xdr:colOff>
      <xdr:row>535</xdr:row>
      <xdr:rowOff>110174</xdr:rowOff>
    </xdr:to>
    <xdr:pic>
      <xdr:nvPicPr>
        <xdr:cNvPr id="19" name="Imagen 18">
          <a:extLst>
            <a:ext uri="{FF2B5EF4-FFF2-40B4-BE49-F238E27FC236}">
              <a16:creationId xmlns:a16="http://schemas.microsoft.com/office/drawing/2014/main" id="{D1198BE6-2306-4A87-B151-0B14B2D21E5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rcRect/>
        <a:stretch/>
      </xdr:blipFill>
      <xdr:spPr>
        <a:xfrm>
          <a:off x="603885" y="96543494"/>
          <a:ext cx="3462870" cy="2420940"/>
        </a:xfrm>
        <a:prstGeom prst="rect">
          <a:avLst/>
        </a:prstGeom>
      </xdr:spPr>
    </xdr:pic>
    <xdr:clientData/>
  </xdr:twoCellAnchor>
  <xdr:oneCellAnchor>
    <xdr:from>
      <xdr:col>1</xdr:col>
      <xdr:colOff>304800</xdr:colOff>
      <xdr:row>345</xdr:row>
      <xdr:rowOff>76200</xdr:rowOff>
    </xdr:from>
    <xdr:ext cx="3359187" cy="2517866"/>
    <xdr:pic>
      <xdr:nvPicPr>
        <xdr:cNvPr id="20" name="Imagen 19">
          <a:extLst>
            <a:ext uri="{FF2B5EF4-FFF2-40B4-BE49-F238E27FC236}">
              <a16:creationId xmlns:a16="http://schemas.microsoft.com/office/drawing/2014/main" id="{F8E3C61B-A9A5-4FEC-9E4E-C6E26EC3FAE1}"/>
            </a:ext>
          </a:extLst>
        </xdr:cNvPr>
        <xdr:cNvPicPr>
          <a:picLocks noChangeAspect="1"/>
        </xdr:cNvPicPr>
      </xdr:nvPicPr>
      <xdr:blipFill>
        <a:blip xmlns:r="http://schemas.openxmlformats.org/officeDocument/2006/relationships" r:embed="rId19"/>
        <a:stretch>
          <a:fillRect/>
        </a:stretch>
      </xdr:blipFill>
      <xdr:spPr>
        <a:xfrm>
          <a:off x="556260" y="63802260"/>
          <a:ext cx="3359187" cy="2517866"/>
        </a:xfrm>
        <a:prstGeom prst="rect">
          <a:avLst/>
        </a:prstGeom>
      </xdr:spPr>
    </xdr:pic>
    <xdr:clientData/>
  </xdr:oneCellAnchor>
  <xdr:oneCellAnchor>
    <xdr:from>
      <xdr:col>7</xdr:col>
      <xdr:colOff>247650</xdr:colOff>
      <xdr:row>345</xdr:row>
      <xdr:rowOff>66675</xdr:rowOff>
    </xdr:from>
    <xdr:ext cx="3360420" cy="2522220"/>
    <xdr:pic>
      <xdr:nvPicPr>
        <xdr:cNvPr id="21" name="Imagen 20">
          <a:extLst>
            <a:ext uri="{FF2B5EF4-FFF2-40B4-BE49-F238E27FC236}">
              <a16:creationId xmlns:a16="http://schemas.microsoft.com/office/drawing/2014/main" id="{CECE64B3-1F34-4730-A1DE-CC9D3F39017F}"/>
            </a:ext>
          </a:extLst>
        </xdr:cNvPr>
        <xdr:cNvPicPr>
          <a:picLocks noChangeAspect="1"/>
        </xdr:cNvPicPr>
      </xdr:nvPicPr>
      <xdr:blipFill>
        <a:blip xmlns:r="http://schemas.openxmlformats.org/officeDocument/2006/relationships" r:embed="rId20"/>
        <a:stretch>
          <a:fillRect/>
        </a:stretch>
      </xdr:blipFill>
      <xdr:spPr>
        <a:xfrm>
          <a:off x="4781550" y="63792735"/>
          <a:ext cx="3360420" cy="2522220"/>
        </a:xfrm>
        <a:prstGeom prst="rect">
          <a:avLst/>
        </a:prstGeom>
      </xdr:spPr>
    </xdr:pic>
    <xdr:clientData/>
  </xdr:oneCellAnchor>
  <xdr:twoCellAnchor editAs="oneCell">
    <xdr:from>
      <xdr:col>1</xdr:col>
      <xdr:colOff>342900</xdr:colOff>
      <xdr:row>361</xdr:row>
      <xdr:rowOff>104775</xdr:rowOff>
    </xdr:from>
    <xdr:to>
      <xdr:col>6</xdr:col>
      <xdr:colOff>140970</xdr:colOff>
      <xdr:row>374</xdr:row>
      <xdr:rowOff>120015</xdr:rowOff>
    </xdr:to>
    <xdr:pic>
      <xdr:nvPicPr>
        <xdr:cNvPr id="22" name="Imagen 21">
          <a:extLst>
            <a:ext uri="{FF2B5EF4-FFF2-40B4-BE49-F238E27FC236}">
              <a16:creationId xmlns:a16="http://schemas.microsoft.com/office/drawing/2014/main" id="{28D51B47-26DC-47EA-930F-E9B1E9380CCF}"/>
            </a:ext>
          </a:extLst>
        </xdr:cNvPr>
        <xdr:cNvPicPr>
          <a:picLocks noChangeAspect="1"/>
        </xdr:cNvPicPr>
      </xdr:nvPicPr>
      <xdr:blipFill>
        <a:blip xmlns:r="http://schemas.openxmlformats.org/officeDocument/2006/relationships" r:embed="rId21"/>
        <a:stretch>
          <a:fillRect/>
        </a:stretch>
      </xdr:blipFill>
      <xdr:spPr>
        <a:xfrm>
          <a:off x="594360" y="66756915"/>
          <a:ext cx="3425190" cy="2392680"/>
        </a:xfrm>
        <a:prstGeom prst="rect">
          <a:avLst/>
        </a:prstGeom>
      </xdr:spPr>
    </xdr:pic>
    <xdr:clientData/>
  </xdr:twoCellAnchor>
  <xdr:twoCellAnchor editAs="oneCell">
    <xdr:from>
      <xdr:col>7</xdr:col>
      <xdr:colOff>381000</xdr:colOff>
      <xdr:row>361</xdr:row>
      <xdr:rowOff>76200</xdr:rowOff>
    </xdr:from>
    <xdr:to>
      <xdr:col>11</xdr:col>
      <xdr:colOff>217170</xdr:colOff>
      <xdr:row>374</xdr:row>
      <xdr:rowOff>91440</xdr:rowOff>
    </xdr:to>
    <xdr:pic>
      <xdr:nvPicPr>
        <xdr:cNvPr id="23" name="Imagen 22">
          <a:extLst>
            <a:ext uri="{FF2B5EF4-FFF2-40B4-BE49-F238E27FC236}">
              <a16:creationId xmlns:a16="http://schemas.microsoft.com/office/drawing/2014/main" id="{65A45F77-5C77-47BD-A5DD-263D1C6734C2}"/>
            </a:ext>
          </a:extLst>
        </xdr:cNvPr>
        <xdr:cNvPicPr>
          <a:picLocks noChangeAspect="1"/>
        </xdr:cNvPicPr>
      </xdr:nvPicPr>
      <xdr:blipFill>
        <a:blip xmlns:r="http://schemas.openxmlformats.org/officeDocument/2006/relationships" r:embed="rId22"/>
        <a:stretch>
          <a:fillRect/>
        </a:stretch>
      </xdr:blipFill>
      <xdr:spPr>
        <a:xfrm>
          <a:off x="4914900" y="66728340"/>
          <a:ext cx="3425190" cy="2392680"/>
        </a:xfrm>
        <a:prstGeom prst="rect">
          <a:avLst/>
        </a:prstGeom>
      </xdr:spPr>
    </xdr:pic>
    <xdr:clientData/>
  </xdr:twoCellAnchor>
  <xdr:twoCellAnchor editAs="oneCell">
    <xdr:from>
      <xdr:col>7</xdr:col>
      <xdr:colOff>466725</xdr:colOff>
      <xdr:row>25</xdr:row>
      <xdr:rowOff>76200</xdr:rowOff>
    </xdr:from>
    <xdr:to>
      <xdr:col>11</xdr:col>
      <xdr:colOff>345079</xdr:colOff>
      <xdr:row>38</xdr:row>
      <xdr:rowOff>110175</xdr:rowOff>
    </xdr:to>
    <xdr:pic>
      <xdr:nvPicPr>
        <xdr:cNvPr id="24" name="Imagen 23">
          <a:extLst>
            <a:ext uri="{FF2B5EF4-FFF2-40B4-BE49-F238E27FC236}">
              <a16:creationId xmlns:a16="http://schemas.microsoft.com/office/drawing/2014/main" id="{F72BDFDF-79D7-4C67-96F2-635065D11A72}"/>
            </a:ext>
          </a:extLst>
        </xdr:cNvPr>
        <xdr:cNvPicPr>
          <a:picLocks noChangeAspect="1"/>
        </xdr:cNvPicPr>
      </xdr:nvPicPr>
      <xdr:blipFill>
        <a:blip xmlns:r="http://schemas.openxmlformats.org/officeDocument/2006/relationships" r:embed="rId23"/>
        <a:stretch>
          <a:fillRect/>
        </a:stretch>
      </xdr:blipFill>
      <xdr:spPr>
        <a:xfrm>
          <a:off x="5000625" y="4861560"/>
          <a:ext cx="3467374" cy="2426655"/>
        </a:xfrm>
        <a:prstGeom prst="rect">
          <a:avLst/>
        </a:prstGeom>
      </xdr:spPr>
    </xdr:pic>
    <xdr:clientData/>
  </xdr:twoCellAnchor>
  <xdr:twoCellAnchor editAs="oneCell">
    <xdr:from>
      <xdr:col>7</xdr:col>
      <xdr:colOff>438150</xdr:colOff>
      <xdr:row>41</xdr:row>
      <xdr:rowOff>47625</xdr:rowOff>
    </xdr:from>
    <xdr:to>
      <xdr:col>11</xdr:col>
      <xdr:colOff>316504</xdr:colOff>
      <xdr:row>54</xdr:row>
      <xdr:rowOff>91125</xdr:rowOff>
    </xdr:to>
    <xdr:pic>
      <xdr:nvPicPr>
        <xdr:cNvPr id="25" name="Imagen 24">
          <a:extLst>
            <a:ext uri="{FF2B5EF4-FFF2-40B4-BE49-F238E27FC236}">
              <a16:creationId xmlns:a16="http://schemas.microsoft.com/office/drawing/2014/main" id="{FBE5BF40-6FFA-4AC4-A81F-EED40E94E1A4}"/>
            </a:ext>
          </a:extLst>
        </xdr:cNvPr>
        <xdr:cNvPicPr>
          <a:picLocks noChangeAspect="1"/>
        </xdr:cNvPicPr>
      </xdr:nvPicPr>
      <xdr:blipFill>
        <a:blip xmlns:r="http://schemas.openxmlformats.org/officeDocument/2006/relationships" r:embed="rId24"/>
        <a:stretch>
          <a:fillRect/>
        </a:stretch>
      </xdr:blipFill>
      <xdr:spPr>
        <a:xfrm>
          <a:off x="4972050" y="7820025"/>
          <a:ext cx="3467374" cy="2420940"/>
        </a:xfrm>
        <a:prstGeom prst="rect">
          <a:avLst/>
        </a:prstGeom>
      </xdr:spPr>
    </xdr:pic>
    <xdr:clientData/>
  </xdr:twoCellAnchor>
  <xdr:twoCellAnchor editAs="oneCell">
    <xdr:from>
      <xdr:col>7</xdr:col>
      <xdr:colOff>304800</xdr:colOff>
      <xdr:row>169</xdr:row>
      <xdr:rowOff>57150</xdr:rowOff>
    </xdr:from>
    <xdr:to>
      <xdr:col>11</xdr:col>
      <xdr:colOff>183154</xdr:colOff>
      <xdr:row>182</xdr:row>
      <xdr:rowOff>100650</xdr:rowOff>
    </xdr:to>
    <xdr:pic>
      <xdr:nvPicPr>
        <xdr:cNvPr id="26" name="Imagen 25">
          <a:extLst>
            <a:ext uri="{FF2B5EF4-FFF2-40B4-BE49-F238E27FC236}">
              <a16:creationId xmlns:a16="http://schemas.microsoft.com/office/drawing/2014/main" id="{37BCBFAD-4890-42BE-8A2B-E0ABB618558F}"/>
            </a:ext>
          </a:extLst>
        </xdr:cNvPr>
        <xdr:cNvPicPr>
          <a:picLocks noChangeAspect="1"/>
        </xdr:cNvPicPr>
      </xdr:nvPicPr>
      <xdr:blipFill>
        <a:blip xmlns:r="http://schemas.openxmlformats.org/officeDocument/2006/relationships" r:embed="rId25"/>
        <a:stretch>
          <a:fillRect/>
        </a:stretch>
      </xdr:blipFill>
      <xdr:spPr>
        <a:xfrm>
          <a:off x="4838700" y="31443930"/>
          <a:ext cx="3467374" cy="2420940"/>
        </a:xfrm>
        <a:prstGeom prst="rect">
          <a:avLst/>
        </a:prstGeom>
      </xdr:spPr>
    </xdr:pic>
    <xdr:clientData/>
  </xdr:twoCellAnchor>
  <xdr:twoCellAnchor editAs="oneCell">
    <xdr:from>
      <xdr:col>7</xdr:col>
      <xdr:colOff>200025</xdr:colOff>
      <xdr:row>522</xdr:row>
      <xdr:rowOff>76200</xdr:rowOff>
    </xdr:from>
    <xdr:to>
      <xdr:col>11</xdr:col>
      <xdr:colOff>508000</xdr:colOff>
      <xdr:row>535</xdr:row>
      <xdr:rowOff>119700</xdr:rowOff>
    </xdr:to>
    <xdr:pic>
      <xdr:nvPicPr>
        <xdr:cNvPr id="27" name="Imagen 26" descr="E:\DCIM\139___11\IMG_1489.JPG">
          <a:extLst>
            <a:ext uri="{FF2B5EF4-FFF2-40B4-BE49-F238E27FC236}">
              <a16:creationId xmlns:a16="http://schemas.microsoft.com/office/drawing/2014/main" id="{F13597B4-D750-4CE0-9F16-1983557B3F40}"/>
            </a:ext>
          </a:extLst>
        </xdr:cNvPr>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4733925" y="96553020"/>
          <a:ext cx="3896995" cy="2420940"/>
        </a:xfrm>
        <a:prstGeom prst="rect">
          <a:avLst/>
        </a:prstGeom>
        <a:noFill/>
        <a:ln>
          <a:noFill/>
        </a:ln>
      </xdr:spPr>
    </xdr:pic>
    <xdr:clientData/>
  </xdr:twoCellAnchor>
  <xdr:twoCellAnchor editAs="oneCell">
    <xdr:from>
      <xdr:col>7</xdr:col>
      <xdr:colOff>485775</xdr:colOff>
      <xdr:row>795</xdr:row>
      <xdr:rowOff>76200</xdr:rowOff>
    </xdr:from>
    <xdr:to>
      <xdr:col>7</xdr:col>
      <xdr:colOff>485775</xdr:colOff>
      <xdr:row>795</xdr:row>
      <xdr:rowOff>0</xdr:rowOff>
    </xdr:to>
    <xdr:pic>
      <xdr:nvPicPr>
        <xdr:cNvPr id="28" name="Imagen 27">
          <a:extLst>
            <a:ext uri="{FF2B5EF4-FFF2-40B4-BE49-F238E27FC236}">
              <a16:creationId xmlns:a16="http://schemas.microsoft.com/office/drawing/2014/main" id="{8B7D194D-F57F-48B8-99D2-099F5CC74AE1}"/>
            </a:ext>
          </a:extLst>
        </xdr:cNvPr>
        <xdr:cNvPicPr>
          <a:picLocks noChangeAspect="1"/>
        </xdr:cNvPicPr>
      </xdr:nvPicPr>
      <xdr:blipFill>
        <a:blip xmlns:r="http://schemas.openxmlformats.org/officeDocument/2006/relationships" r:embed="rId27"/>
        <a:stretch>
          <a:fillRect/>
        </a:stretch>
      </xdr:blipFill>
      <xdr:spPr>
        <a:xfrm>
          <a:off x="5019675" y="126301500"/>
          <a:ext cx="0" cy="0"/>
        </a:xfrm>
        <a:prstGeom prst="rect">
          <a:avLst/>
        </a:prstGeom>
      </xdr:spPr>
    </xdr:pic>
    <xdr:clientData/>
  </xdr:twoCellAnchor>
  <xdr:twoCellAnchor editAs="oneCell">
    <xdr:from>
      <xdr:col>7</xdr:col>
      <xdr:colOff>485970</xdr:colOff>
      <xdr:row>73</xdr:row>
      <xdr:rowOff>58316</xdr:rowOff>
    </xdr:from>
    <xdr:to>
      <xdr:col>11</xdr:col>
      <xdr:colOff>359230</xdr:colOff>
      <xdr:row>86</xdr:row>
      <xdr:rowOff>106835</xdr:rowOff>
    </xdr:to>
    <xdr:pic>
      <xdr:nvPicPr>
        <xdr:cNvPr id="29" name="Imagen 28">
          <a:extLst>
            <a:ext uri="{FF2B5EF4-FFF2-40B4-BE49-F238E27FC236}">
              <a16:creationId xmlns:a16="http://schemas.microsoft.com/office/drawing/2014/main" id="{1D059DB9-2C39-432F-A539-0CA9BD8CE22F}"/>
            </a:ext>
          </a:extLst>
        </xdr:cNvPr>
        <xdr:cNvPicPr>
          <a:picLocks noChangeAspect="1"/>
        </xdr:cNvPicPr>
      </xdr:nvPicPr>
      <xdr:blipFill>
        <a:blip xmlns:r="http://schemas.openxmlformats.org/officeDocument/2006/relationships" r:embed="rId28"/>
        <a:stretch>
          <a:fillRect/>
        </a:stretch>
      </xdr:blipFill>
      <xdr:spPr>
        <a:xfrm>
          <a:off x="5019870" y="13888616"/>
          <a:ext cx="3462280" cy="2425959"/>
        </a:xfrm>
        <a:prstGeom prst="rect">
          <a:avLst/>
        </a:prstGeom>
      </xdr:spPr>
    </xdr:pic>
    <xdr:clientData/>
  </xdr:twoCellAnchor>
  <xdr:twoCellAnchor editAs="oneCell">
    <xdr:from>
      <xdr:col>7</xdr:col>
      <xdr:colOff>485970</xdr:colOff>
      <xdr:row>89</xdr:row>
      <xdr:rowOff>58316</xdr:rowOff>
    </xdr:from>
    <xdr:to>
      <xdr:col>11</xdr:col>
      <xdr:colOff>351610</xdr:colOff>
      <xdr:row>102</xdr:row>
      <xdr:rowOff>99215</xdr:rowOff>
    </xdr:to>
    <xdr:pic>
      <xdr:nvPicPr>
        <xdr:cNvPr id="30" name="Imagen 29">
          <a:extLst>
            <a:ext uri="{FF2B5EF4-FFF2-40B4-BE49-F238E27FC236}">
              <a16:creationId xmlns:a16="http://schemas.microsoft.com/office/drawing/2014/main" id="{2AF27B21-1B99-4A74-BCB3-5F587A5EAF5F}"/>
            </a:ext>
          </a:extLst>
        </xdr:cNvPr>
        <xdr:cNvPicPr>
          <a:picLocks noChangeAspect="1"/>
        </xdr:cNvPicPr>
      </xdr:nvPicPr>
      <xdr:blipFill>
        <a:blip xmlns:r="http://schemas.openxmlformats.org/officeDocument/2006/relationships" r:embed="rId29"/>
        <a:stretch>
          <a:fillRect/>
        </a:stretch>
      </xdr:blipFill>
      <xdr:spPr>
        <a:xfrm>
          <a:off x="5019870" y="16814696"/>
          <a:ext cx="3454660" cy="2418339"/>
        </a:xfrm>
        <a:prstGeom prst="rect">
          <a:avLst/>
        </a:prstGeom>
      </xdr:spPr>
    </xdr:pic>
    <xdr:clientData/>
  </xdr:twoCellAnchor>
  <xdr:twoCellAnchor editAs="oneCell">
    <xdr:from>
      <xdr:col>1</xdr:col>
      <xdr:colOff>476250</xdr:colOff>
      <xdr:row>105</xdr:row>
      <xdr:rowOff>126352</xdr:rowOff>
    </xdr:from>
    <xdr:to>
      <xdr:col>6</xdr:col>
      <xdr:colOff>196332</xdr:colOff>
      <xdr:row>118</xdr:row>
      <xdr:rowOff>91051</xdr:rowOff>
    </xdr:to>
    <xdr:pic>
      <xdr:nvPicPr>
        <xdr:cNvPr id="31" name="Imagen 30">
          <a:extLst>
            <a:ext uri="{FF2B5EF4-FFF2-40B4-BE49-F238E27FC236}">
              <a16:creationId xmlns:a16="http://schemas.microsoft.com/office/drawing/2014/main" id="{95CE697C-ACF5-4062-AE89-B98733BAC03B}"/>
            </a:ext>
          </a:extLst>
        </xdr:cNvPr>
        <xdr:cNvPicPr>
          <a:picLocks noChangeAspect="1"/>
        </xdr:cNvPicPr>
      </xdr:nvPicPr>
      <xdr:blipFill>
        <a:blip xmlns:r="http://schemas.openxmlformats.org/officeDocument/2006/relationships" r:embed="rId30"/>
        <a:stretch>
          <a:fillRect/>
        </a:stretch>
      </xdr:blipFill>
      <xdr:spPr>
        <a:xfrm>
          <a:off x="727710" y="19808812"/>
          <a:ext cx="3347202" cy="2342139"/>
        </a:xfrm>
        <a:prstGeom prst="rect">
          <a:avLst/>
        </a:prstGeom>
      </xdr:spPr>
    </xdr:pic>
    <xdr:clientData/>
  </xdr:twoCellAnchor>
  <xdr:twoCellAnchor editAs="oneCell">
    <xdr:from>
      <xdr:col>7</xdr:col>
      <xdr:colOff>476250</xdr:colOff>
      <xdr:row>105</xdr:row>
      <xdr:rowOff>126352</xdr:rowOff>
    </xdr:from>
    <xdr:to>
      <xdr:col>11</xdr:col>
      <xdr:colOff>235210</xdr:colOff>
      <xdr:row>118</xdr:row>
      <xdr:rowOff>83431</xdr:rowOff>
    </xdr:to>
    <xdr:pic>
      <xdr:nvPicPr>
        <xdr:cNvPr id="32" name="Imagen 31">
          <a:extLst>
            <a:ext uri="{FF2B5EF4-FFF2-40B4-BE49-F238E27FC236}">
              <a16:creationId xmlns:a16="http://schemas.microsoft.com/office/drawing/2014/main" id="{ED58682A-8216-4856-8462-9A1DB1C129FD}"/>
            </a:ext>
          </a:extLst>
        </xdr:cNvPr>
        <xdr:cNvPicPr>
          <a:picLocks noChangeAspect="1"/>
        </xdr:cNvPicPr>
      </xdr:nvPicPr>
      <xdr:blipFill>
        <a:blip xmlns:r="http://schemas.openxmlformats.org/officeDocument/2006/relationships" r:embed="rId31"/>
        <a:stretch>
          <a:fillRect/>
        </a:stretch>
      </xdr:blipFill>
      <xdr:spPr>
        <a:xfrm>
          <a:off x="5010150" y="19808812"/>
          <a:ext cx="3347980" cy="2334519"/>
        </a:xfrm>
        <a:prstGeom prst="rect">
          <a:avLst/>
        </a:prstGeom>
      </xdr:spPr>
    </xdr:pic>
    <xdr:clientData/>
  </xdr:twoCellAnchor>
  <xdr:twoCellAnchor editAs="oneCell">
    <xdr:from>
      <xdr:col>1</xdr:col>
      <xdr:colOff>505408</xdr:colOff>
      <xdr:row>233</xdr:row>
      <xdr:rowOff>106913</xdr:rowOff>
    </xdr:from>
    <xdr:to>
      <xdr:col>6</xdr:col>
      <xdr:colOff>339790</xdr:colOff>
      <xdr:row>246</xdr:row>
      <xdr:rowOff>147812</xdr:rowOff>
    </xdr:to>
    <xdr:pic>
      <xdr:nvPicPr>
        <xdr:cNvPr id="33" name="Imagen 32">
          <a:extLst>
            <a:ext uri="{FF2B5EF4-FFF2-40B4-BE49-F238E27FC236}">
              <a16:creationId xmlns:a16="http://schemas.microsoft.com/office/drawing/2014/main" id="{2A41C349-22A9-4D7D-8DFC-7DA5E507AF7E}"/>
            </a:ext>
          </a:extLst>
        </xdr:cNvPr>
        <xdr:cNvPicPr>
          <a:picLocks noChangeAspect="1"/>
        </xdr:cNvPicPr>
      </xdr:nvPicPr>
      <xdr:blipFill>
        <a:blip xmlns:r="http://schemas.openxmlformats.org/officeDocument/2006/relationships" r:embed="rId32"/>
        <a:stretch>
          <a:fillRect/>
        </a:stretch>
      </xdr:blipFill>
      <xdr:spPr>
        <a:xfrm>
          <a:off x="756868" y="43358033"/>
          <a:ext cx="3461502" cy="2418339"/>
        </a:xfrm>
        <a:prstGeom prst="rect">
          <a:avLst/>
        </a:prstGeom>
      </xdr:spPr>
    </xdr:pic>
    <xdr:clientData/>
  </xdr:twoCellAnchor>
  <xdr:twoCellAnchor editAs="oneCell">
    <xdr:from>
      <xdr:col>7</xdr:col>
      <xdr:colOff>320740</xdr:colOff>
      <xdr:row>249</xdr:row>
      <xdr:rowOff>146160</xdr:rowOff>
    </xdr:from>
    <xdr:to>
      <xdr:col>11</xdr:col>
      <xdr:colOff>186380</xdr:colOff>
      <xdr:row>262</xdr:row>
      <xdr:rowOff>137724</xdr:rowOff>
    </xdr:to>
    <xdr:pic>
      <xdr:nvPicPr>
        <xdr:cNvPr id="34" name="Imagen 33">
          <a:extLst>
            <a:ext uri="{FF2B5EF4-FFF2-40B4-BE49-F238E27FC236}">
              <a16:creationId xmlns:a16="http://schemas.microsoft.com/office/drawing/2014/main" id="{D026C6DD-C898-4569-B82C-34724D8B67F7}"/>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4854640" y="46323360"/>
          <a:ext cx="3454660" cy="2361384"/>
        </a:xfrm>
        <a:prstGeom prst="rect">
          <a:avLst/>
        </a:prstGeom>
      </xdr:spPr>
    </xdr:pic>
    <xdr:clientData/>
  </xdr:twoCellAnchor>
  <xdr:twoCellAnchor editAs="oneCell">
    <xdr:from>
      <xdr:col>1</xdr:col>
      <xdr:colOff>359617</xdr:colOff>
      <xdr:row>265</xdr:row>
      <xdr:rowOff>68036</xdr:rowOff>
    </xdr:from>
    <xdr:to>
      <xdr:col>6</xdr:col>
      <xdr:colOff>193999</xdr:colOff>
      <xdr:row>278</xdr:row>
      <xdr:rowOff>116555</xdr:rowOff>
    </xdr:to>
    <xdr:pic>
      <xdr:nvPicPr>
        <xdr:cNvPr id="35" name="Imagen 34">
          <a:extLst>
            <a:ext uri="{FF2B5EF4-FFF2-40B4-BE49-F238E27FC236}">
              <a16:creationId xmlns:a16="http://schemas.microsoft.com/office/drawing/2014/main" id="{94835972-BD1E-436D-9293-68A9DAF3D450}"/>
            </a:ext>
          </a:extLst>
        </xdr:cNvPr>
        <xdr:cNvPicPr>
          <a:picLocks noChangeAspect="1"/>
        </xdr:cNvPicPr>
      </xdr:nvPicPr>
      <xdr:blipFill>
        <a:blip xmlns:r="http://schemas.openxmlformats.org/officeDocument/2006/relationships" r:embed="rId34"/>
        <a:stretch>
          <a:fillRect/>
        </a:stretch>
      </xdr:blipFill>
      <xdr:spPr>
        <a:xfrm>
          <a:off x="611077" y="49163696"/>
          <a:ext cx="3461502" cy="2425959"/>
        </a:xfrm>
        <a:prstGeom prst="rect">
          <a:avLst/>
        </a:prstGeom>
      </xdr:spPr>
    </xdr:pic>
    <xdr:clientData/>
  </xdr:twoCellAnchor>
  <xdr:twoCellAnchor editAs="oneCell">
    <xdr:from>
      <xdr:col>7</xdr:col>
      <xdr:colOff>359617</xdr:colOff>
      <xdr:row>265</xdr:row>
      <xdr:rowOff>68036</xdr:rowOff>
    </xdr:from>
    <xdr:to>
      <xdr:col>11</xdr:col>
      <xdr:colOff>232877</xdr:colOff>
      <xdr:row>278</xdr:row>
      <xdr:rowOff>116555</xdr:rowOff>
    </xdr:to>
    <xdr:pic>
      <xdr:nvPicPr>
        <xdr:cNvPr id="36" name="Imagen 35">
          <a:extLst>
            <a:ext uri="{FF2B5EF4-FFF2-40B4-BE49-F238E27FC236}">
              <a16:creationId xmlns:a16="http://schemas.microsoft.com/office/drawing/2014/main" id="{B3DC6A39-3F8C-48F7-BE7E-870037E5082F}"/>
            </a:ext>
          </a:extLst>
        </xdr:cNvPr>
        <xdr:cNvPicPr>
          <a:picLocks noChangeAspect="1"/>
        </xdr:cNvPicPr>
      </xdr:nvPicPr>
      <xdr:blipFill>
        <a:blip xmlns:r="http://schemas.openxmlformats.org/officeDocument/2006/relationships" r:embed="rId35"/>
        <a:stretch>
          <a:fillRect/>
        </a:stretch>
      </xdr:blipFill>
      <xdr:spPr>
        <a:xfrm>
          <a:off x="4893517" y="49163696"/>
          <a:ext cx="3462280" cy="2425959"/>
        </a:xfrm>
        <a:prstGeom prst="rect">
          <a:avLst/>
        </a:prstGeom>
      </xdr:spPr>
    </xdr:pic>
    <xdr:clientData/>
  </xdr:twoCellAnchor>
  <xdr:twoCellAnchor editAs="oneCell">
    <xdr:from>
      <xdr:col>1</xdr:col>
      <xdr:colOff>388775</xdr:colOff>
      <xdr:row>458</xdr:row>
      <xdr:rowOff>116632</xdr:rowOff>
    </xdr:from>
    <xdr:to>
      <xdr:col>6</xdr:col>
      <xdr:colOff>223448</xdr:colOff>
      <xdr:row>471</xdr:row>
      <xdr:rowOff>95264</xdr:rowOff>
    </xdr:to>
    <xdr:pic>
      <xdr:nvPicPr>
        <xdr:cNvPr id="37" name="Imagen 36">
          <a:extLst>
            <a:ext uri="{FF2B5EF4-FFF2-40B4-BE49-F238E27FC236}">
              <a16:creationId xmlns:a16="http://schemas.microsoft.com/office/drawing/2014/main" id="{E696EF45-1A6E-4D6D-96CA-37EE1E86E6A2}"/>
            </a:ext>
          </a:extLst>
        </xdr:cNvPr>
        <xdr:cNvPicPr>
          <a:picLocks noChangeAspect="1"/>
        </xdr:cNvPicPr>
      </xdr:nvPicPr>
      <xdr:blipFill>
        <a:blip xmlns:r="http://schemas.openxmlformats.org/officeDocument/2006/relationships" r:embed="rId36"/>
        <a:stretch>
          <a:fillRect/>
        </a:stretch>
      </xdr:blipFill>
      <xdr:spPr>
        <a:xfrm>
          <a:off x="640235" y="84782452"/>
          <a:ext cx="3461793" cy="2356072"/>
        </a:xfrm>
        <a:prstGeom prst="rect">
          <a:avLst/>
        </a:prstGeom>
      </xdr:spPr>
    </xdr:pic>
    <xdr:clientData/>
  </xdr:twoCellAnchor>
  <xdr:twoCellAnchor editAs="oneCell">
    <xdr:from>
      <xdr:col>1</xdr:col>
      <xdr:colOff>369337</xdr:colOff>
      <xdr:row>763</xdr:row>
      <xdr:rowOff>77756</xdr:rowOff>
    </xdr:from>
    <xdr:to>
      <xdr:col>6</xdr:col>
      <xdr:colOff>203719</xdr:colOff>
      <xdr:row>776</xdr:row>
      <xdr:rowOff>65316</xdr:rowOff>
    </xdr:to>
    <xdr:pic>
      <xdr:nvPicPr>
        <xdr:cNvPr id="38" name="Imagen 37">
          <a:extLst>
            <a:ext uri="{FF2B5EF4-FFF2-40B4-BE49-F238E27FC236}">
              <a16:creationId xmlns:a16="http://schemas.microsoft.com/office/drawing/2014/main" id="{1A219399-0ED3-4DFF-8C3B-0D2A5EFEFC1C}"/>
            </a:ext>
          </a:extLst>
        </xdr:cNvPr>
        <xdr:cNvPicPr>
          <a:picLocks noChangeAspect="1"/>
        </xdr:cNvPicPr>
      </xdr:nvPicPr>
      <xdr:blipFill>
        <a:blip xmlns:r="http://schemas.openxmlformats.org/officeDocument/2006/relationships" r:embed="rId37"/>
        <a:stretch>
          <a:fillRect/>
        </a:stretch>
      </xdr:blipFill>
      <xdr:spPr>
        <a:xfrm>
          <a:off x="620797" y="120511856"/>
          <a:ext cx="3461502" cy="2365000"/>
        </a:xfrm>
        <a:prstGeom prst="rect">
          <a:avLst/>
        </a:prstGeom>
      </xdr:spPr>
    </xdr:pic>
    <xdr:clientData/>
  </xdr:twoCellAnchor>
  <xdr:twoCellAnchor editAs="oneCell">
    <xdr:from>
      <xdr:col>1</xdr:col>
      <xdr:colOff>369337</xdr:colOff>
      <xdr:row>779</xdr:row>
      <xdr:rowOff>77756</xdr:rowOff>
    </xdr:from>
    <xdr:to>
      <xdr:col>6</xdr:col>
      <xdr:colOff>203719</xdr:colOff>
      <xdr:row>792</xdr:row>
      <xdr:rowOff>57695</xdr:rowOff>
    </xdr:to>
    <xdr:pic>
      <xdr:nvPicPr>
        <xdr:cNvPr id="39" name="Imagen 38">
          <a:extLst>
            <a:ext uri="{FF2B5EF4-FFF2-40B4-BE49-F238E27FC236}">
              <a16:creationId xmlns:a16="http://schemas.microsoft.com/office/drawing/2014/main" id="{DD85283A-36B9-41E8-B662-40AFA8DA0848}"/>
            </a:ext>
          </a:extLst>
        </xdr:cNvPr>
        <xdr:cNvPicPr>
          <a:picLocks noChangeAspect="1"/>
        </xdr:cNvPicPr>
      </xdr:nvPicPr>
      <xdr:blipFill>
        <a:blip xmlns:r="http://schemas.openxmlformats.org/officeDocument/2006/relationships" r:embed="rId38"/>
        <a:stretch>
          <a:fillRect/>
        </a:stretch>
      </xdr:blipFill>
      <xdr:spPr>
        <a:xfrm>
          <a:off x="620797" y="123445556"/>
          <a:ext cx="3461502" cy="2357379"/>
        </a:xfrm>
        <a:prstGeom prst="rect">
          <a:avLst/>
        </a:prstGeom>
      </xdr:spPr>
    </xdr:pic>
    <xdr:clientData/>
  </xdr:twoCellAnchor>
  <xdr:twoCellAnchor editAs="oneCell">
    <xdr:from>
      <xdr:col>7</xdr:col>
      <xdr:colOff>320740</xdr:colOff>
      <xdr:row>425</xdr:row>
      <xdr:rowOff>116633</xdr:rowOff>
    </xdr:from>
    <xdr:to>
      <xdr:col>11</xdr:col>
      <xdr:colOff>56840</xdr:colOff>
      <xdr:row>438</xdr:row>
      <xdr:rowOff>5132</xdr:rowOff>
    </xdr:to>
    <xdr:pic>
      <xdr:nvPicPr>
        <xdr:cNvPr id="40" name="Imagen 39">
          <a:extLst>
            <a:ext uri="{FF2B5EF4-FFF2-40B4-BE49-F238E27FC236}">
              <a16:creationId xmlns:a16="http://schemas.microsoft.com/office/drawing/2014/main" id="{09907A51-5D9C-4CD2-B47E-44E029BEF4E8}"/>
            </a:ext>
          </a:extLst>
        </xdr:cNvPr>
        <xdr:cNvPicPr>
          <a:picLocks noChangeAspect="1"/>
        </xdr:cNvPicPr>
      </xdr:nvPicPr>
      <xdr:blipFill>
        <a:blip xmlns:r="http://schemas.openxmlformats.org/officeDocument/2006/relationships" r:embed="rId39"/>
        <a:stretch>
          <a:fillRect/>
        </a:stretch>
      </xdr:blipFill>
      <xdr:spPr>
        <a:xfrm>
          <a:off x="4854640" y="78617873"/>
          <a:ext cx="3325120" cy="2265939"/>
        </a:xfrm>
        <a:prstGeom prst="rect">
          <a:avLst/>
        </a:prstGeom>
      </xdr:spPr>
    </xdr:pic>
    <xdr:clientData/>
  </xdr:twoCellAnchor>
  <xdr:twoCellAnchor editAs="oneCell">
    <xdr:from>
      <xdr:col>1</xdr:col>
      <xdr:colOff>320740</xdr:colOff>
      <xdr:row>425</xdr:row>
      <xdr:rowOff>116633</xdr:rowOff>
    </xdr:from>
    <xdr:to>
      <xdr:col>6</xdr:col>
      <xdr:colOff>10342</xdr:colOff>
      <xdr:row>438</xdr:row>
      <xdr:rowOff>1400</xdr:rowOff>
    </xdr:to>
    <xdr:pic>
      <xdr:nvPicPr>
        <xdr:cNvPr id="41" name="Imagen 40">
          <a:extLst>
            <a:ext uri="{FF2B5EF4-FFF2-40B4-BE49-F238E27FC236}">
              <a16:creationId xmlns:a16="http://schemas.microsoft.com/office/drawing/2014/main" id="{95E5E5BD-4ABD-43A3-BF77-2E883D5DB815}"/>
            </a:ext>
          </a:extLst>
        </xdr:cNvPr>
        <xdr:cNvPicPr>
          <a:picLocks noChangeAspect="1"/>
        </xdr:cNvPicPr>
      </xdr:nvPicPr>
      <xdr:blipFill>
        <a:blip xmlns:r="http://schemas.openxmlformats.org/officeDocument/2006/relationships" r:embed="rId40"/>
        <a:stretch>
          <a:fillRect/>
        </a:stretch>
      </xdr:blipFill>
      <xdr:spPr>
        <a:xfrm>
          <a:off x="572200" y="78617873"/>
          <a:ext cx="3316722" cy="2262207"/>
        </a:xfrm>
        <a:prstGeom prst="rect">
          <a:avLst/>
        </a:prstGeom>
      </xdr:spPr>
    </xdr:pic>
    <xdr:clientData/>
  </xdr:twoCellAnchor>
  <xdr:twoCellAnchor editAs="oneCell">
    <xdr:from>
      <xdr:col>7</xdr:col>
      <xdr:colOff>320740</xdr:colOff>
      <xdr:row>409</xdr:row>
      <xdr:rowOff>116633</xdr:rowOff>
    </xdr:from>
    <xdr:to>
      <xdr:col>11</xdr:col>
      <xdr:colOff>194000</xdr:colOff>
      <xdr:row>422</xdr:row>
      <xdr:rowOff>104193</xdr:rowOff>
    </xdr:to>
    <xdr:pic>
      <xdr:nvPicPr>
        <xdr:cNvPr id="42" name="Imagen 41">
          <a:extLst>
            <a:ext uri="{FF2B5EF4-FFF2-40B4-BE49-F238E27FC236}">
              <a16:creationId xmlns:a16="http://schemas.microsoft.com/office/drawing/2014/main" id="{8BC1B7F7-FEE4-411F-8D49-D730255484DF}"/>
            </a:ext>
          </a:extLst>
        </xdr:cNvPr>
        <xdr:cNvPicPr>
          <a:picLocks noChangeAspect="1"/>
        </xdr:cNvPicPr>
      </xdr:nvPicPr>
      <xdr:blipFill>
        <a:blip xmlns:r="http://schemas.openxmlformats.org/officeDocument/2006/relationships" r:embed="rId41"/>
        <a:stretch>
          <a:fillRect/>
        </a:stretch>
      </xdr:blipFill>
      <xdr:spPr>
        <a:xfrm>
          <a:off x="4854640" y="75691793"/>
          <a:ext cx="3462280" cy="2365000"/>
        </a:xfrm>
        <a:prstGeom prst="rect">
          <a:avLst/>
        </a:prstGeom>
      </xdr:spPr>
    </xdr:pic>
    <xdr:clientData/>
  </xdr:twoCellAnchor>
  <xdr:twoCellAnchor editAs="oneCell">
    <xdr:from>
      <xdr:col>1</xdr:col>
      <xdr:colOff>320740</xdr:colOff>
      <xdr:row>409</xdr:row>
      <xdr:rowOff>116633</xdr:rowOff>
    </xdr:from>
    <xdr:to>
      <xdr:col>6</xdr:col>
      <xdr:colOff>162742</xdr:colOff>
      <xdr:row>422</xdr:row>
      <xdr:rowOff>111813</xdr:rowOff>
    </xdr:to>
    <xdr:pic>
      <xdr:nvPicPr>
        <xdr:cNvPr id="43" name="Imagen 42">
          <a:extLst>
            <a:ext uri="{FF2B5EF4-FFF2-40B4-BE49-F238E27FC236}">
              <a16:creationId xmlns:a16="http://schemas.microsoft.com/office/drawing/2014/main" id="{503B9825-9D7A-45C3-A646-7CBB7E0CAC1E}"/>
            </a:ext>
          </a:extLst>
        </xdr:cNvPr>
        <xdr:cNvPicPr>
          <a:picLocks noChangeAspect="1"/>
        </xdr:cNvPicPr>
      </xdr:nvPicPr>
      <xdr:blipFill>
        <a:blip xmlns:r="http://schemas.openxmlformats.org/officeDocument/2006/relationships" r:embed="rId42"/>
        <a:stretch>
          <a:fillRect/>
        </a:stretch>
      </xdr:blipFill>
      <xdr:spPr>
        <a:xfrm>
          <a:off x="572200" y="75691793"/>
          <a:ext cx="3469122" cy="2372620"/>
        </a:xfrm>
        <a:prstGeom prst="rect">
          <a:avLst/>
        </a:prstGeom>
      </xdr:spPr>
    </xdr:pic>
    <xdr:clientData/>
  </xdr:twoCellAnchor>
  <xdr:twoCellAnchor editAs="oneCell">
    <xdr:from>
      <xdr:col>1</xdr:col>
      <xdr:colOff>320740</xdr:colOff>
      <xdr:row>393</xdr:row>
      <xdr:rowOff>116633</xdr:rowOff>
    </xdr:from>
    <xdr:to>
      <xdr:col>6</xdr:col>
      <xdr:colOff>155122</xdr:colOff>
      <xdr:row>406</xdr:row>
      <xdr:rowOff>104192</xdr:rowOff>
    </xdr:to>
    <xdr:pic>
      <xdr:nvPicPr>
        <xdr:cNvPr id="44" name="Imagen 43">
          <a:extLst>
            <a:ext uri="{FF2B5EF4-FFF2-40B4-BE49-F238E27FC236}">
              <a16:creationId xmlns:a16="http://schemas.microsoft.com/office/drawing/2014/main" id="{D57315A1-6585-4363-8F72-E6B9822C0F51}"/>
            </a:ext>
          </a:extLst>
        </xdr:cNvPr>
        <xdr:cNvPicPr>
          <a:picLocks noChangeAspect="1"/>
        </xdr:cNvPicPr>
      </xdr:nvPicPr>
      <xdr:blipFill>
        <a:blip xmlns:r="http://schemas.openxmlformats.org/officeDocument/2006/relationships" r:embed="rId43"/>
        <a:stretch>
          <a:fillRect/>
        </a:stretch>
      </xdr:blipFill>
      <xdr:spPr>
        <a:xfrm>
          <a:off x="572200" y="72620933"/>
          <a:ext cx="3461502" cy="2364999"/>
        </a:xfrm>
        <a:prstGeom prst="rect">
          <a:avLst/>
        </a:prstGeom>
      </xdr:spPr>
    </xdr:pic>
    <xdr:clientData/>
  </xdr:twoCellAnchor>
  <xdr:twoCellAnchor editAs="oneCell">
    <xdr:from>
      <xdr:col>7</xdr:col>
      <xdr:colOff>320740</xdr:colOff>
      <xdr:row>393</xdr:row>
      <xdr:rowOff>116633</xdr:rowOff>
    </xdr:from>
    <xdr:to>
      <xdr:col>11</xdr:col>
      <xdr:colOff>194000</xdr:colOff>
      <xdr:row>406</xdr:row>
      <xdr:rowOff>104192</xdr:rowOff>
    </xdr:to>
    <xdr:pic>
      <xdr:nvPicPr>
        <xdr:cNvPr id="45" name="Imagen 44">
          <a:extLst>
            <a:ext uri="{FF2B5EF4-FFF2-40B4-BE49-F238E27FC236}">
              <a16:creationId xmlns:a16="http://schemas.microsoft.com/office/drawing/2014/main" id="{704EAAD5-2FE9-4321-8255-99800ADDA65E}"/>
            </a:ext>
          </a:extLst>
        </xdr:cNvPr>
        <xdr:cNvPicPr>
          <a:picLocks noChangeAspect="1"/>
        </xdr:cNvPicPr>
      </xdr:nvPicPr>
      <xdr:blipFill>
        <a:blip xmlns:r="http://schemas.openxmlformats.org/officeDocument/2006/relationships" r:embed="rId44"/>
        <a:stretch>
          <a:fillRect/>
        </a:stretch>
      </xdr:blipFill>
      <xdr:spPr>
        <a:xfrm>
          <a:off x="4854640" y="72620933"/>
          <a:ext cx="3462280" cy="2364999"/>
        </a:xfrm>
        <a:prstGeom prst="rect">
          <a:avLst/>
        </a:prstGeom>
      </xdr:spPr>
    </xdr:pic>
    <xdr:clientData/>
  </xdr:twoCellAnchor>
  <xdr:twoCellAnchor editAs="oneCell">
    <xdr:from>
      <xdr:col>1</xdr:col>
      <xdr:colOff>320740</xdr:colOff>
      <xdr:row>329</xdr:row>
      <xdr:rowOff>116633</xdr:rowOff>
    </xdr:from>
    <xdr:to>
      <xdr:col>6</xdr:col>
      <xdr:colOff>155122</xdr:colOff>
      <xdr:row>342</xdr:row>
      <xdr:rowOff>104192</xdr:rowOff>
    </xdr:to>
    <xdr:pic>
      <xdr:nvPicPr>
        <xdr:cNvPr id="46" name="Imagen 45">
          <a:extLst>
            <a:ext uri="{FF2B5EF4-FFF2-40B4-BE49-F238E27FC236}">
              <a16:creationId xmlns:a16="http://schemas.microsoft.com/office/drawing/2014/main" id="{288E06BF-387C-4732-B601-F0929253AFBC}"/>
            </a:ext>
          </a:extLst>
        </xdr:cNvPr>
        <xdr:cNvPicPr>
          <a:picLocks noChangeAspect="1"/>
        </xdr:cNvPicPr>
      </xdr:nvPicPr>
      <xdr:blipFill>
        <a:blip xmlns:r="http://schemas.openxmlformats.org/officeDocument/2006/relationships" r:embed="rId45"/>
        <a:stretch>
          <a:fillRect/>
        </a:stretch>
      </xdr:blipFill>
      <xdr:spPr>
        <a:xfrm>
          <a:off x="572200" y="60916613"/>
          <a:ext cx="3461502" cy="2364999"/>
        </a:xfrm>
        <a:prstGeom prst="rect">
          <a:avLst/>
        </a:prstGeom>
      </xdr:spPr>
    </xdr:pic>
    <xdr:clientData/>
  </xdr:twoCellAnchor>
  <xdr:twoCellAnchor editAs="oneCell">
    <xdr:from>
      <xdr:col>7</xdr:col>
      <xdr:colOff>320740</xdr:colOff>
      <xdr:row>329</xdr:row>
      <xdr:rowOff>116633</xdr:rowOff>
    </xdr:from>
    <xdr:to>
      <xdr:col>11</xdr:col>
      <xdr:colOff>186380</xdr:colOff>
      <xdr:row>342</xdr:row>
      <xdr:rowOff>96572</xdr:rowOff>
    </xdr:to>
    <xdr:pic>
      <xdr:nvPicPr>
        <xdr:cNvPr id="47" name="Imagen 46">
          <a:extLst>
            <a:ext uri="{FF2B5EF4-FFF2-40B4-BE49-F238E27FC236}">
              <a16:creationId xmlns:a16="http://schemas.microsoft.com/office/drawing/2014/main" id="{D20A7EFB-2650-428A-89F5-B2D257F05EDE}"/>
            </a:ext>
          </a:extLst>
        </xdr:cNvPr>
        <xdr:cNvPicPr>
          <a:picLocks noChangeAspect="1"/>
        </xdr:cNvPicPr>
      </xdr:nvPicPr>
      <xdr:blipFill>
        <a:blip xmlns:r="http://schemas.openxmlformats.org/officeDocument/2006/relationships" r:embed="rId46"/>
        <a:stretch>
          <a:fillRect/>
        </a:stretch>
      </xdr:blipFill>
      <xdr:spPr>
        <a:xfrm>
          <a:off x="4854640" y="60916613"/>
          <a:ext cx="3454660" cy="2357379"/>
        </a:xfrm>
        <a:prstGeom prst="rect">
          <a:avLst/>
        </a:prstGeom>
      </xdr:spPr>
    </xdr:pic>
    <xdr:clientData/>
  </xdr:twoCellAnchor>
  <xdr:twoCellAnchor editAs="oneCell">
    <xdr:from>
      <xdr:col>7</xdr:col>
      <xdr:colOff>320740</xdr:colOff>
      <xdr:row>313</xdr:row>
      <xdr:rowOff>116633</xdr:rowOff>
    </xdr:from>
    <xdr:to>
      <xdr:col>11</xdr:col>
      <xdr:colOff>194000</xdr:colOff>
      <xdr:row>326</xdr:row>
      <xdr:rowOff>104192</xdr:rowOff>
    </xdr:to>
    <xdr:pic>
      <xdr:nvPicPr>
        <xdr:cNvPr id="48" name="Imagen 47">
          <a:extLst>
            <a:ext uri="{FF2B5EF4-FFF2-40B4-BE49-F238E27FC236}">
              <a16:creationId xmlns:a16="http://schemas.microsoft.com/office/drawing/2014/main" id="{14D5D9D8-B799-4E3F-9087-11FEAF53F50C}"/>
            </a:ext>
          </a:extLst>
        </xdr:cNvPr>
        <xdr:cNvPicPr>
          <a:picLocks noChangeAspect="1"/>
        </xdr:cNvPicPr>
      </xdr:nvPicPr>
      <xdr:blipFill>
        <a:blip xmlns:r="http://schemas.openxmlformats.org/officeDocument/2006/relationships" r:embed="rId47"/>
        <a:stretch>
          <a:fillRect/>
        </a:stretch>
      </xdr:blipFill>
      <xdr:spPr>
        <a:xfrm>
          <a:off x="4854640" y="57990533"/>
          <a:ext cx="3462280" cy="2364999"/>
        </a:xfrm>
        <a:prstGeom prst="rect">
          <a:avLst/>
        </a:prstGeom>
      </xdr:spPr>
    </xdr:pic>
    <xdr:clientData/>
  </xdr:twoCellAnchor>
  <xdr:twoCellAnchor editAs="oneCell">
    <xdr:from>
      <xdr:col>1</xdr:col>
      <xdr:colOff>320740</xdr:colOff>
      <xdr:row>313</xdr:row>
      <xdr:rowOff>116633</xdr:rowOff>
    </xdr:from>
    <xdr:to>
      <xdr:col>6</xdr:col>
      <xdr:colOff>147502</xdr:colOff>
      <xdr:row>326</xdr:row>
      <xdr:rowOff>96572</xdr:rowOff>
    </xdr:to>
    <xdr:pic>
      <xdr:nvPicPr>
        <xdr:cNvPr id="49" name="Imagen 48">
          <a:extLst>
            <a:ext uri="{FF2B5EF4-FFF2-40B4-BE49-F238E27FC236}">
              <a16:creationId xmlns:a16="http://schemas.microsoft.com/office/drawing/2014/main" id="{D39B0016-844B-4414-A2CD-3680E4C38043}"/>
            </a:ext>
          </a:extLst>
        </xdr:cNvPr>
        <xdr:cNvPicPr>
          <a:picLocks noChangeAspect="1"/>
        </xdr:cNvPicPr>
      </xdr:nvPicPr>
      <xdr:blipFill>
        <a:blip xmlns:r="http://schemas.openxmlformats.org/officeDocument/2006/relationships" r:embed="rId48"/>
        <a:stretch>
          <a:fillRect/>
        </a:stretch>
      </xdr:blipFill>
      <xdr:spPr>
        <a:xfrm>
          <a:off x="572200" y="57990533"/>
          <a:ext cx="3453882" cy="2357379"/>
        </a:xfrm>
        <a:prstGeom prst="rect">
          <a:avLst/>
        </a:prstGeom>
      </xdr:spPr>
    </xdr:pic>
    <xdr:clientData/>
  </xdr:twoCellAnchor>
  <xdr:twoCellAnchor editAs="oneCell">
    <xdr:from>
      <xdr:col>1</xdr:col>
      <xdr:colOff>320740</xdr:colOff>
      <xdr:row>281</xdr:row>
      <xdr:rowOff>116633</xdr:rowOff>
    </xdr:from>
    <xdr:to>
      <xdr:col>6</xdr:col>
      <xdr:colOff>155122</xdr:colOff>
      <xdr:row>294</xdr:row>
      <xdr:rowOff>104193</xdr:rowOff>
    </xdr:to>
    <xdr:pic>
      <xdr:nvPicPr>
        <xdr:cNvPr id="50" name="Imagen 49">
          <a:extLst>
            <a:ext uri="{FF2B5EF4-FFF2-40B4-BE49-F238E27FC236}">
              <a16:creationId xmlns:a16="http://schemas.microsoft.com/office/drawing/2014/main" id="{40E2D68F-C365-41CF-BE0B-636553F78611}"/>
            </a:ext>
          </a:extLst>
        </xdr:cNvPr>
        <xdr:cNvPicPr>
          <a:picLocks noChangeAspect="1"/>
        </xdr:cNvPicPr>
      </xdr:nvPicPr>
      <xdr:blipFill>
        <a:blip xmlns:r="http://schemas.openxmlformats.org/officeDocument/2006/relationships" r:embed="rId49"/>
        <a:stretch>
          <a:fillRect/>
        </a:stretch>
      </xdr:blipFill>
      <xdr:spPr>
        <a:xfrm>
          <a:off x="572200" y="52138373"/>
          <a:ext cx="3461502" cy="2365000"/>
        </a:xfrm>
        <a:prstGeom prst="rect">
          <a:avLst/>
        </a:prstGeom>
      </xdr:spPr>
    </xdr:pic>
    <xdr:clientData/>
  </xdr:twoCellAnchor>
  <xdr:twoCellAnchor editAs="oneCell">
    <xdr:from>
      <xdr:col>7</xdr:col>
      <xdr:colOff>320740</xdr:colOff>
      <xdr:row>281</xdr:row>
      <xdr:rowOff>116633</xdr:rowOff>
    </xdr:from>
    <xdr:to>
      <xdr:col>11</xdr:col>
      <xdr:colOff>194000</xdr:colOff>
      <xdr:row>294</xdr:row>
      <xdr:rowOff>104193</xdr:rowOff>
    </xdr:to>
    <xdr:pic>
      <xdr:nvPicPr>
        <xdr:cNvPr id="51" name="Imagen 50">
          <a:extLst>
            <a:ext uri="{FF2B5EF4-FFF2-40B4-BE49-F238E27FC236}">
              <a16:creationId xmlns:a16="http://schemas.microsoft.com/office/drawing/2014/main" id="{C4D52327-0C0C-4A3A-983C-962DE1164B9C}"/>
            </a:ext>
          </a:extLst>
        </xdr:cNvPr>
        <xdr:cNvPicPr>
          <a:picLocks noChangeAspect="1"/>
        </xdr:cNvPicPr>
      </xdr:nvPicPr>
      <xdr:blipFill>
        <a:blip xmlns:r="http://schemas.openxmlformats.org/officeDocument/2006/relationships" r:embed="rId50"/>
        <a:stretch>
          <a:fillRect/>
        </a:stretch>
      </xdr:blipFill>
      <xdr:spPr>
        <a:xfrm>
          <a:off x="4854640" y="52138373"/>
          <a:ext cx="3462280" cy="2365000"/>
        </a:xfrm>
        <a:prstGeom prst="rect">
          <a:avLst/>
        </a:prstGeom>
      </xdr:spPr>
    </xdr:pic>
    <xdr:clientData/>
  </xdr:twoCellAnchor>
  <xdr:twoCellAnchor editAs="oneCell">
    <xdr:from>
      <xdr:col>1</xdr:col>
      <xdr:colOff>320740</xdr:colOff>
      <xdr:row>249</xdr:row>
      <xdr:rowOff>116633</xdr:rowOff>
    </xdr:from>
    <xdr:to>
      <xdr:col>6</xdr:col>
      <xdr:colOff>162742</xdr:colOff>
      <xdr:row>262</xdr:row>
      <xdr:rowOff>121532</xdr:rowOff>
    </xdr:to>
    <xdr:pic>
      <xdr:nvPicPr>
        <xdr:cNvPr id="52" name="Imagen 51">
          <a:extLst>
            <a:ext uri="{FF2B5EF4-FFF2-40B4-BE49-F238E27FC236}">
              <a16:creationId xmlns:a16="http://schemas.microsoft.com/office/drawing/2014/main" id="{BBBEA507-1711-444E-9F04-588687C8758A}"/>
            </a:ext>
          </a:extLst>
        </xdr:cNvPr>
        <xdr:cNvPicPr>
          <a:picLocks noChangeAspect="1"/>
        </xdr:cNvPicPr>
      </xdr:nvPicPr>
      <xdr:blipFill>
        <a:blip xmlns:r="http://schemas.openxmlformats.org/officeDocument/2006/relationships" r:embed="rId51"/>
        <a:stretch>
          <a:fillRect/>
        </a:stretch>
      </xdr:blipFill>
      <xdr:spPr>
        <a:xfrm>
          <a:off x="572200" y="46293833"/>
          <a:ext cx="3469122" cy="2374719"/>
        </a:xfrm>
        <a:prstGeom prst="rect">
          <a:avLst/>
        </a:prstGeom>
      </xdr:spPr>
    </xdr:pic>
    <xdr:clientData/>
  </xdr:twoCellAnchor>
  <xdr:twoCellAnchor editAs="oneCell">
    <xdr:from>
      <xdr:col>7</xdr:col>
      <xdr:colOff>320740</xdr:colOff>
      <xdr:row>233</xdr:row>
      <xdr:rowOff>116633</xdr:rowOff>
    </xdr:from>
    <xdr:to>
      <xdr:col>11</xdr:col>
      <xdr:colOff>194000</xdr:colOff>
      <xdr:row>246</xdr:row>
      <xdr:rowOff>104192</xdr:rowOff>
    </xdr:to>
    <xdr:pic>
      <xdr:nvPicPr>
        <xdr:cNvPr id="53" name="Imagen 52">
          <a:extLst>
            <a:ext uri="{FF2B5EF4-FFF2-40B4-BE49-F238E27FC236}">
              <a16:creationId xmlns:a16="http://schemas.microsoft.com/office/drawing/2014/main" id="{C7812BF1-5DCF-4BAF-9C85-D19F5991ADB4}"/>
            </a:ext>
          </a:extLst>
        </xdr:cNvPr>
        <xdr:cNvPicPr>
          <a:picLocks noChangeAspect="1"/>
        </xdr:cNvPicPr>
      </xdr:nvPicPr>
      <xdr:blipFill>
        <a:blip xmlns:r="http://schemas.openxmlformats.org/officeDocument/2006/relationships" r:embed="rId52"/>
        <a:stretch>
          <a:fillRect/>
        </a:stretch>
      </xdr:blipFill>
      <xdr:spPr>
        <a:xfrm>
          <a:off x="4854640" y="43367753"/>
          <a:ext cx="3462280" cy="2364999"/>
        </a:xfrm>
        <a:prstGeom prst="rect">
          <a:avLst/>
        </a:prstGeom>
      </xdr:spPr>
    </xdr:pic>
    <xdr:clientData/>
  </xdr:twoCellAnchor>
  <xdr:twoCellAnchor editAs="oneCell">
    <xdr:from>
      <xdr:col>1</xdr:col>
      <xdr:colOff>320740</xdr:colOff>
      <xdr:row>217</xdr:row>
      <xdr:rowOff>116633</xdr:rowOff>
    </xdr:from>
    <xdr:to>
      <xdr:col>6</xdr:col>
      <xdr:colOff>155122</xdr:colOff>
      <xdr:row>230</xdr:row>
      <xdr:rowOff>104192</xdr:rowOff>
    </xdr:to>
    <xdr:pic>
      <xdr:nvPicPr>
        <xdr:cNvPr id="54" name="Imagen 53">
          <a:extLst>
            <a:ext uri="{FF2B5EF4-FFF2-40B4-BE49-F238E27FC236}">
              <a16:creationId xmlns:a16="http://schemas.microsoft.com/office/drawing/2014/main" id="{1E38A12B-1539-44C2-B249-09033F40FECC}"/>
            </a:ext>
          </a:extLst>
        </xdr:cNvPr>
        <xdr:cNvPicPr>
          <a:picLocks noChangeAspect="1"/>
        </xdr:cNvPicPr>
      </xdr:nvPicPr>
      <xdr:blipFill>
        <a:blip xmlns:r="http://schemas.openxmlformats.org/officeDocument/2006/relationships" r:embed="rId53"/>
        <a:stretch>
          <a:fillRect/>
        </a:stretch>
      </xdr:blipFill>
      <xdr:spPr>
        <a:xfrm>
          <a:off x="572200" y="40281653"/>
          <a:ext cx="3461502" cy="2364999"/>
        </a:xfrm>
        <a:prstGeom prst="rect">
          <a:avLst/>
        </a:prstGeom>
      </xdr:spPr>
    </xdr:pic>
    <xdr:clientData/>
  </xdr:twoCellAnchor>
  <xdr:twoCellAnchor editAs="oneCell">
    <xdr:from>
      <xdr:col>7</xdr:col>
      <xdr:colOff>320740</xdr:colOff>
      <xdr:row>217</xdr:row>
      <xdr:rowOff>116633</xdr:rowOff>
    </xdr:from>
    <xdr:to>
      <xdr:col>11</xdr:col>
      <xdr:colOff>194000</xdr:colOff>
      <xdr:row>230</xdr:row>
      <xdr:rowOff>104192</xdr:rowOff>
    </xdr:to>
    <xdr:pic>
      <xdr:nvPicPr>
        <xdr:cNvPr id="55" name="Imagen 54">
          <a:extLst>
            <a:ext uri="{FF2B5EF4-FFF2-40B4-BE49-F238E27FC236}">
              <a16:creationId xmlns:a16="http://schemas.microsoft.com/office/drawing/2014/main" id="{96CBE1B2-06F6-44C1-9562-970A0D9DFEC3}"/>
            </a:ext>
          </a:extLst>
        </xdr:cNvPr>
        <xdr:cNvPicPr>
          <a:picLocks noChangeAspect="1"/>
        </xdr:cNvPicPr>
      </xdr:nvPicPr>
      <xdr:blipFill>
        <a:blip xmlns:r="http://schemas.openxmlformats.org/officeDocument/2006/relationships" r:embed="rId54"/>
        <a:stretch>
          <a:fillRect/>
        </a:stretch>
      </xdr:blipFill>
      <xdr:spPr>
        <a:xfrm>
          <a:off x="4854640" y="40281653"/>
          <a:ext cx="3462280" cy="2364999"/>
        </a:xfrm>
        <a:prstGeom prst="rect">
          <a:avLst/>
        </a:prstGeom>
      </xdr:spPr>
    </xdr:pic>
    <xdr:clientData/>
  </xdr:twoCellAnchor>
  <xdr:twoCellAnchor editAs="oneCell">
    <xdr:from>
      <xdr:col>1</xdr:col>
      <xdr:colOff>320740</xdr:colOff>
      <xdr:row>201</xdr:row>
      <xdr:rowOff>116633</xdr:rowOff>
    </xdr:from>
    <xdr:to>
      <xdr:col>6</xdr:col>
      <xdr:colOff>147502</xdr:colOff>
      <xdr:row>214</xdr:row>
      <xdr:rowOff>104192</xdr:rowOff>
    </xdr:to>
    <xdr:pic>
      <xdr:nvPicPr>
        <xdr:cNvPr id="56" name="Imagen 55">
          <a:extLst>
            <a:ext uri="{FF2B5EF4-FFF2-40B4-BE49-F238E27FC236}">
              <a16:creationId xmlns:a16="http://schemas.microsoft.com/office/drawing/2014/main" id="{002DFC6C-1C2D-4BA2-A2C0-335B660B9C0E}"/>
            </a:ext>
          </a:extLst>
        </xdr:cNvPr>
        <xdr:cNvPicPr>
          <a:picLocks noChangeAspect="1"/>
        </xdr:cNvPicPr>
      </xdr:nvPicPr>
      <xdr:blipFill>
        <a:blip xmlns:r="http://schemas.openxmlformats.org/officeDocument/2006/relationships" r:embed="rId55"/>
        <a:stretch>
          <a:fillRect/>
        </a:stretch>
      </xdr:blipFill>
      <xdr:spPr>
        <a:xfrm>
          <a:off x="572200" y="37355573"/>
          <a:ext cx="3453882" cy="2364999"/>
        </a:xfrm>
        <a:prstGeom prst="rect">
          <a:avLst/>
        </a:prstGeom>
      </xdr:spPr>
    </xdr:pic>
    <xdr:clientData/>
  </xdr:twoCellAnchor>
  <xdr:twoCellAnchor editAs="oneCell">
    <xdr:from>
      <xdr:col>7</xdr:col>
      <xdr:colOff>320740</xdr:colOff>
      <xdr:row>201</xdr:row>
      <xdr:rowOff>116633</xdr:rowOff>
    </xdr:from>
    <xdr:to>
      <xdr:col>11</xdr:col>
      <xdr:colOff>186380</xdr:colOff>
      <xdr:row>214</xdr:row>
      <xdr:rowOff>104192</xdr:rowOff>
    </xdr:to>
    <xdr:pic>
      <xdr:nvPicPr>
        <xdr:cNvPr id="57" name="Imagen 56">
          <a:extLst>
            <a:ext uri="{FF2B5EF4-FFF2-40B4-BE49-F238E27FC236}">
              <a16:creationId xmlns:a16="http://schemas.microsoft.com/office/drawing/2014/main" id="{858B839D-2322-4210-815A-BBE95A7E6A46}"/>
            </a:ext>
          </a:extLst>
        </xdr:cNvPr>
        <xdr:cNvPicPr>
          <a:picLocks noChangeAspect="1"/>
        </xdr:cNvPicPr>
      </xdr:nvPicPr>
      <xdr:blipFill>
        <a:blip xmlns:r="http://schemas.openxmlformats.org/officeDocument/2006/relationships" r:embed="rId56"/>
        <a:stretch>
          <a:fillRect/>
        </a:stretch>
      </xdr:blipFill>
      <xdr:spPr>
        <a:xfrm>
          <a:off x="4854640" y="37355573"/>
          <a:ext cx="3454660" cy="2364999"/>
        </a:xfrm>
        <a:prstGeom prst="rect">
          <a:avLst/>
        </a:prstGeom>
      </xdr:spPr>
    </xdr:pic>
    <xdr:clientData/>
  </xdr:twoCellAnchor>
  <xdr:twoCellAnchor editAs="oneCell">
    <xdr:from>
      <xdr:col>1</xdr:col>
      <xdr:colOff>320740</xdr:colOff>
      <xdr:row>9</xdr:row>
      <xdr:rowOff>116633</xdr:rowOff>
    </xdr:from>
    <xdr:to>
      <xdr:col>6</xdr:col>
      <xdr:colOff>162742</xdr:colOff>
      <xdr:row>22</xdr:row>
      <xdr:rowOff>102093</xdr:rowOff>
    </xdr:to>
    <xdr:pic>
      <xdr:nvPicPr>
        <xdr:cNvPr id="58" name="Imagen 57">
          <a:extLst>
            <a:ext uri="{FF2B5EF4-FFF2-40B4-BE49-F238E27FC236}">
              <a16:creationId xmlns:a16="http://schemas.microsoft.com/office/drawing/2014/main" id="{2CAFF45B-B12A-41C2-AC73-A0739A2DD5EE}"/>
            </a:ext>
          </a:extLst>
        </xdr:cNvPr>
        <xdr:cNvPicPr>
          <a:picLocks noChangeAspect="1"/>
        </xdr:cNvPicPr>
      </xdr:nvPicPr>
      <xdr:blipFill>
        <a:blip xmlns:r="http://schemas.openxmlformats.org/officeDocument/2006/relationships" r:embed="rId57"/>
        <a:stretch>
          <a:fillRect/>
        </a:stretch>
      </xdr:blipFill>
      <xdr:spPr>
        <a:xfrm>
          <a:off x="572200" y="1914953"/>
          <a:ext cx="3469122" cy="2378140"/>
        </a:xfrm>
        <a:prstGeom prst="rect">
          <a:avLst/>
        </a:prstGeom>
      </xdr:spPr>
    </xdr:pic>
    <xdr:clientData/>
  </xdr:twoCellAnchor>
  <xdr:twoCellAnchor editAs="oneCell">
    <xdr:from>
      <xdr:col>7</xdr:col>
      <xdr:colOff>320740</xdr:colOff>
      <xdr:row>9</xdr:row>
      <xdr:rowOff>116633</xdr:rowOff>
    </xdr:from>
    <xdr:to>
      <xdr:col>11</xdr:col>
      <xdr:colOff>194000</xdr:colOff>
      <xdr:row>22</xdr:row>
      <xdr:rowOff>94473</xdr:rowOff>
    </xdr:to>
    <xdr:pic>
      <xdr:nvPicPr>
        <xdr:cNvPr id="59" name="Imagen 58">
          <a:extLst>
            <a:ext uri="{FF2B5EF4-FFF2-40B4-BE49-F238E27FC236}">
              <a16:creationId xmlns:a16="http://schemas.microsoft.com/office/drawing/2014/main" id="{347B8D11-FA73-4554-B461-A435EC7B957E}"/>
            </a:ext>
          </a:extLst>
        </xdr:cNvPr>
        <xdr:cNvPicPr>
          <a:picLocks noChangeAspect="1"/>
        </xdr:cNvPicPr>
      </xdr:nvPicPr>
      <xdr:blipFill>
        <a:blip xmlns:r="http://schemas.openxmlformats.org/officeDocument/2006/relationships" r:embed="rId58"/>
        <a:stretch>
          <a:fillRect/>
        </a:stretch>
      </xdr:blipFill>
      <xdr:spPr>
        <a:xfrm>
          <a:off x="4854640" y="1914953"/>
          <a:ext cx="3462280" cy="2370520"/>
        </a:xfrm>
        <a:prstGeom prst="rect">
          <a:avLst/>
        </a:prstGeom>
      </xdr:spPr>
    </xdr:pic>
    <xdr:clientData/>
  </xdr:twoCellAnchor>
  <xdr:twoCellAnchor editAs="oneCell">
    <xdr:from>
      <xdr:col>1</xdr:col>
      <xdr:colOff>320740</xdr:colOff>
      <xdr:row>57</xdr:row>
      <xdr:rowOff>116633</xdr:rowOff>
    </xdr:from>
    <xdr:to>
      <xdr:col>6</xdr:col>
      <xdr:colOff>155122</xdr:colOff>
      <xdr:row>70</xdr:row>
      <xdr:rowOff>104193</xdr:rowOff>
    </xdr:to>
    <xdr:pic>
      <xdr:nvPicPr>
        <xdr:cNvPr id="60" name="Imagen 59">
          <a:extLst>
            <a:ext uri="{FF2B5EF4-FFF2-40B4-BE49-F238E27FC236}">
              <a16:creationId xmlns:a16="http://schemas.microsoft.com/office/drawing/2014/main" id="{AC0F32FA-984F-4B8A-91EA-C3A8CEC0897D}"/>
            </a:ext>
          </a:extLst>
        </xdr:cNvPr>
        <xdr:cNvPicPr>
          <a:picLocks noChangeAspect="1"/>
        </xdr:cNvPicPr>
      </xdr:nvPicPr>
      <xdr:blipFill>
        <a:blip xmlns:r="http://schemas.openxmlformats.org/officeDocument/2006/relationships" r:embed="rId59"/>
        <a:stretch>
          <a:fillRect/>
        </a:stretch>
      </xdr:blipFill>
      <xdr:spPr>
        <a:xfrm>
          <a:off x="572200" y="10822733"/>
          <a:ext cx="3461502" cy="2365000"/>
        </a:xfrm>
        <a:prstGeom prst="rect">
          <a:avLst/>
        </a:prstGeom>
      </xdr:spPr>
    </xdr:pic>
    <xdr:clientData/>
  </xdr:twoCellAnchor>
  <xdr:twoCellAnchor editAs="oneCell">
    <xdr:from>
      <xdr:col>7</xdr:col>
      <xdr:colOff>320740</xdr:colOff>
      <xdr:row>57</xdr:row>
      <xdr:rowOff>116633</xdr:rowOff>
    </xdr:from>
    <xdr:to>
      <xdr:col>11</xdr:col>
      <xdr:colOff>194000</xdr:colOff>
      <xdr:row>70</xdr:row>
      <xdr:rowOff>104193</xdr:rowOff>
    </xdr:to>
    <xdr:pic>
      <xdr:nvPicPr>
        <xdr:cNvPr id="61" name="Imagen 60">
          <a:extLst>
            <a:ext uri="{FF2B5EF4-FFF2-40B4-BE49-F238E27FC236}">
              <a16:creationId xmlns:a16="http://schemas.microsoft.com/office/drawing/2014/main" id="{26B4FE92-E4A8-4329-964D-0CC521ED9F0A}"/>
            </a:ext>
          </a:extLst>
        </xdr:cNvPr>
        <xdr:cNvPicPr>
          <a:picLocks noChangeAspect="1"/>
        </xdr:cNvPicPr>
      </xdr:nvPicPr>
      <xdr:blipFill>
        <a:blip xmlns:r="http://schemas.openxmlformats.org/officeDocument/2006/relationships" r:embed="rId60"/>
        <a:stretch>
          <a:fillRect/>
        </a:stretch>
      </xdr:blipFill>
      <xdr:spPr>
        <a:xfrm>
          <a:off x="4854640" y="10822733"/>
          <a:ext cx="3462280" cy="2365000"/>
        </a:xfrm>
        <a:prstGeom prst="rect">
          <a:avLst/>
        </a:prstGeom>
      </xdr:spPr>
    </xdr:pic>
    <xdr:clientData/>
  </xdr:twoCellAnchor>
  <xdr:twoCellAnchor editAs="oneCell">
    <xdr:from>
      <xdr:col>1</xdr:col>
      <xdr:colOff>320740</xdr:colOff>
      <xdr:row>73</xdr:row>
      <xdr:rowOff>116633</xdr:rowOff>
    </xdr:from>
    <xdr:to>
      <xdr:col>6</xdr:col>
      <xdr:colOff>155122</xdr:colOff>
      <xdr:row>86</xdr:row>
      <xdr:rowOff>104192</xdr:rowOff>
    </xdr:to>
    <xdr:pic>
      <xdr:nvPicPr>
        <xdr:cNvPr id="62" name="Imagen 61">
          <a:extLst>
            <a:ext uri="{FF2B5EF4-FFF2-40B4-BE49-F238E27FC236}">
              <a16:creationId xmlns:a16="http://schemas.microsoft.com/office/drawing/2014/main" id="{5C71B42D-7B8C-4432-94B5-EAC26A7B73D9}"/>
            </a:ext>
          </a:extLst>
        </xdr:cNvPr>
        <xdr:cNvPicPr>
          <a:picLocks noChangeAspect="1"/>
        </xdr:cNvPicPr>
      </xdr:nvPicPr>
      <xdr:blipFill>
        <a:blip xmlns:r="http://schemas.openxmlformats.org/officeDocument/2006/relationships" r:embed="rId61"/>
        <a:stretch>
          <a:fillRect/>
        </a:stretch>
      </xdr:blipFill>
      <xdr:spPr>
        <a:xfrm>
          <a:off x="572200" y="13946933"/>
          <a:ext cx="3461502" cy="2364999"/>
        </a:xfrm>
        <a:prstGeom prst="rect">
          <a:avLst/>
        </a:prstGeom>
      </xdr:spPr>
    </xdr:pic>
    <xdr:clientData/>
  </xdr:twoCellAnchor>
  <xdr:twoCellAnchor editAs="oneCell">
    <xdr:from>
      <xdr:col>1</xdr:col>
      <xdr:colOff>320740</xdr:colOff>
      <xdr:row>89</xdr:row>
      <xdr:rowOff>116633</xdr:rowOff>
    </xdr:from>
    <xdr:to>
      <xdr:col>6</xdr:col>
      <xdr:colOff>33202</xdr:colOff>
      <xdr:row>102</xdr:row>
      <xdr:rowOff>12752</xdr:rowOff>
    </xdr:to>
    <xdr:pic>
      <xdr:nvPicPr>
        <xdr:cNvPr id="63" name="Imagen 62">
          <a:extLst>
            <a:ext uri="{FF2B5EF4-FFF2-40B4-BE49-F238E27FC236}">
              <a16:creationId xmlns:a16="http://schemas.microsoft.com/office/drawing/2014/main" id="{D273C5C6-E509-4B5F-AA3D-E3880A73891B}"/>
            </a:ext>
          </a:extLst>
        </xdr:cNvPr>
        <xdr:cNvPicPr>
          <a:picLocks noChangeAspect="1"/>
        </xdr:cNvPicPr>
      </xdr:nvPicPr>
      <xdr:blipFill>
        <a:blip xmlns:r="http://schemas.openxmlformats.org/officeDocument/2006/relationships" r:embed="rId62"/>
        <a:stretch>
          <a:fillRect/>
        </a:stretch>
      </xdr:blipFill>
      <xdr:spPr>
        <a:xfrm>
          <a:off x="572200" y="16873013"/>
          <a:ext cx="3339582" cy="2273559"/>
        </a:xfrm>
        <a:prstGeom prst="rect">
          <a:avLst/>
        </a:prstGeom>
      </xdr:spPr>
    </xdr:pic>
    <xdr:clientData/>
  </xdr:twoCellAnchor>
  <xdr:twoCellAnchor editAs="oneCell">
    <xdr:from>
      <xdr:col>1</xdr:col>
      <xdr:colOff>320740</xdr:colOff>
      <xdr:row>121</xdr:row>
      <xdr:rowOff>116633</xdr:rowOff>
    </xdr:from>
    <xdr:to>
      <xdr:col>6</xdr:col>
      <xdr:colOff>147502</xdr:colOff>
      <xdr:row>134</xdr:row>
      <xdr:rowOff>96572</xdr:rowOff>
    </xdr:to>
    <xdr:pic>
      <xdr:nvPicPr>
        <xdr:cNvPr id="64" name="Imagen 63">
          <a:extLst>
            <a:ext uri="{FF2B5EF4-FFF2-40B4-BE49-F238E27FC236}">
              <a16:creationId xmlns:a16="http://schemas.microsoft.com/office/drawing/2014/main" id="{0B562A33-6344-41B5-8CFA-AAA9E4C21B0F}"/>
            </a:ext>
          </a:extLst>
        </xdr:cNvPr>
        <xdr:cNvPicPr>
          <a:picLocks noChangeAspect="1"/>
        </xdr:cNvPicPr>
      </xdr:nvPicPr>
      <xdr:blipFill>
        <a:blip xmlns:r="http://schemas.openxmlformats.org/officeDocument/2006/relationships" r:embed="rId63"/>
        <a:stretch>
          <a:fillRect/>
        </a:stretch>
      </xdr:blipFill>
      <xdr:spPr>
        <a:xfrm>
          <a:off x="572200" y="22725173"/>
          <a:ext cx="3453882" cy="2357379"/>
        </a:xfrm>
        <a:prstGeom prst="rect">
          <a:avLst/>
        </a:prstGeom>
      </xdr:spPr>
    </xdr:pic>
    <xdr:clientData/>
  </xdr:twoCellAnchor>
  <xdr:twoCellAnchor editAs="oneCell">
    <xdr:from>
      <xdr:col>7</xdr:col>
      <xdr:colOff>320740</xdr:colOff>
      <xdr:row>121</xdr:row>
      <xdr:rowOff>116633</xdr:rowOff>
    </xdr:from>
    <xdr:to>
      <xdr:col>11</xdr:col>
      <xdr:colOff>201620</xdr:colOff>
      <xdr:row>134</xdr:row>
      <xdr:rowOff>111812</xdr:rowOff>
    </xdr:to>
    <xdr:pic>
      <xdr:nvPicPr>
        <xdr:cNvPr id="65" name="Imagen 64">
          <a:extLst>
            <a:ext uri="{FF2B5EF4-FFF2-40B4-BE49-F238E27FC236}">
              <a16:creationId xmlns:a16="http://schemas.microsoft.com/office/drawing/2014/main" id="{A5203CFC-021E-44D3-B409-587B9DB6AA6E}"/>
            </a:ext>
          </a:extLst>
        </xdr:cNvPr>
        <xdr:cNvPicPr>
          <a:picLocks noChangeAspect="1"/>
        </xdr:cNvPicPr>
      </xdr:nvPicPr>
      <xdr:blipFill>
        <a:blip xmlns:r="http://schemas.openxmlformats.org/officeDocument/2006/relationships" r:embed="rId64"/>
        <a:stretch>
          <a:fillRect/>
        </a:stretch>
      </xdr:blipFill>
      <xdr:spPr>
        <a:xfrm>
          <a:off x="4854640" y="22725173"/>
          <a:ext cx="3469900" cy="2372619"/>
        </a:xfrm>
        <a:prstGeom prst="rect">
          <a:avLst/>
        </a:prstGeom>
      </xdr:spPr>
    </xdr:pic>
    <xdr:clientData/>
  </xdr:twoCellAnchor>
  <xdr:twoCellAnchor editAs="oneCell">
    <xdr:from>
      <xdr:col>1</xdr:col>
      <xdr:colOff>320740</xdr:colOff>
      <xdr:row>137</xdr:row>
      <xdr:rowOff>116633</xdr:rowOff>
    </xdr:from>
    <xdr:to>
      <xdr:col>6</xdr:col>
      <xdr:colOff>155122</xdr:colOff>
      <xdr:row>150</xdr:row>
      <xdr:rowOff>104192</xdr:rowOff>
    </xdr:to>
    <xdr:pic>
      <xdr:nvPicPr>
        <xdr:cNvPr id="66" name="Imagen 65">
          <a:extLst>
            <a:ext uri="{FF2B5EF4-FFF2-40B4-BE49-F238E27FC236}">
              <a16:creationId xmlns:a16="http://schemas.microsoft.com/office/drawing/2014/main" id="{BB5CEDF7-4E91-4507-BF54-C78A0565573D}"/>
            </a:ext>
          </a:extLst>
        </xdr:cNvPr>
        <xdr:cNvPicPr>
          <a:picLocks noChangeAspect="1"/>
        </xdr:cNvPicPr>
      </xdr:nvPicPr>
      <xdr:blipFill>
        <a:blip xmlns:r="http://schemas.openxmlformats.org/officeDocument/2006/relationships" r:embed="rId65"/>
        <a:stretch>
          <a:fillRect/>
        </a:stretch>
      </xdr:blipFill>
      <xdr:spPr>
        <a:xfrm>
          <a:off x="572200" y="25651253"/>
          <a:ext cx="3461502" cy="2364999"/>
        </a:xfrm>
        <a:prstGeom prst="rect">
          <a:avLst/>
        </a:prstGeom>
      </xdr:spPr>
    </xdr:pic>
    <xdr:clientData/>
  </xdr:twoCellAnchor>
  <xdr:twoCellAnchor editAs="oneCell">
    <xdr:from>
      <xdr:col>7</xdr:col>
      <xdr:colOff>320740</xdr:colOff>
      <xdr:row>137</xdr:row>
      <xdr:rowOff>116633</xdr:rowOff>
    </xdr:from>
    <xdr:to>
      <xdr:col>11</xdr:col>
      <xdr:colOff>194000</xdr:colOff>
      <xdr:row>150</xdr:row>
      <xdr:rowOff>104192</xdr:rowOff>
    </xdr:to>
    <xdr:pic>
      <xdr:nvPicPr>
        <xdr:cNvPr id="67" name="Imagen 66">
          <a:extLst>
            <a:ext uri="{FF2B5EF4-FFF2-40B4-BE49-F238E27FC236}">
              <a16:creationId xmlns:a16="http://schemas.microsoft.com/office/drawing/2014/main" id="{0014E0DB-61D9-4CFC-82CE-B61272FCA799}"/>
            </a:ext>
          </a:extLst>
        </xdr:cNvPr>
        <xdr:cNvPicPr>
          <a:picLocks noChangeAspect="1"/>
        </xdr:cNvPicPr>
      </xdr:nvPicPr>
      <xdr:blipFill>
        <a:blip xmlns:r="http://schemas.openxmlformats.org/officeDocument/2006/relationships" r:embed="rId66"/>
        <a:stretch>
          <a:fillRect/>
        </a:stretch>
      </xdr:blipFill>
      <xdr:spPr>
        <a:xfrm>
          <a:off x="4854640" y="25651253"/>
          <a:ext cx="3462280" cy="2364999"/>
        </a:xfrm>
        <a:prstGeom prst="rect">
          <a:avLst/>
        </a:prstGeom>
      </xdr:spPr>
    </xdr:pic>
    <xdr:clientData/>
  </xdr:twoCellAnchor>
  <xdr:twoCellAnchor editAs="oneCell">
    <xdr:from>
      <xdr:col>7</xdr:col>
      <xdr:colOff>320740</xdr:colOff>
      <xdr:row>153</xdr:row>
      <xdr:rowOff>116633</xdr:rowOff>
    </xdr:from>
    <xdr:to>
      <xdr:col>11</xdr:col>
      <xdr:colOff>186380</xdr:colOff>
      <xdr:row>166</xdr:row>
      <xdr:rowOff>96572</xdr:rowOff>
    </xdr:to>
    <xdr:pic>
      <xdr:nvPicPr>
        <xdr:cNvPr id="68" name="Imagen 67">
          <a:extLst>
            <a:ext uri="{FF2B5EF4-FFF2-40B4-BE49-F238E27FC236}">
              <a16:creationId xmlns:a16="http://schemas.microsoft.com/office/drawing/2014/main" id="{FA7E0524-4C07-499C-BDC3-AD3DF5A86150}"/>
            </a:ext>
          </a:extLst>
        </xdr:cNvPr>
        <xdr:cNvPicPr>
          <a:picLocks noChangeAspect="1"/>
        </xdr:cNvPicPr>
      </xdr:nvPicPr>
      <xdr:blipFill>
        <a:blip xmlns:r="http://schemas.openxmlformats.org/officeDocument/2006/relationships" r:embed="rId67"/>
        <a:stretch>
          <a:fillRect/>
        </a:stretch>
      </xdr:blipFill>
      <xdr:spPr>
        <a:xfrm>
          <a:off x="4854640" y="28577333"/>
          <a:ext cx="3454660" cy="2357379"/>
        </a:xfrm>
        <a:prstGeom prst="rect">
          <a:avLst/>
        </a:prstGeom>
      </xdr:spPr>
    </xdr:pic>
    <xdr:clientData/>
  </xdr:twoCellAnchor>
  <xdr:twoCellAnchor editAs="oneCell">
    <xdr:from>
      <xdr:col>1</xdr:col>
      <xdr:colOff>320740</xdr:colOff>
      <xdr:row>153</xdr:row>
      <xdr:rowOff>116633</xdr:rowOff>
    </xdr:from>
    <xdr:to>
      <xdr:col>6</xdr:col>
      <xdr:colOff>162742</xdr:colOff>
      <xdr:row>166</xdr:row>
      <xdr:rowOff>104192</xdr:rowOff>
    </xdr:to>
    <xdr:pic>
      <xdr:nvPicPr>
        <xdr:cNvPr id="69" name="Imagen 68">
          <a:extLst>
            <a:ext uri="{FF2B5EF4-FFF2-40B4-BE49-F238E27FC236}">
              <a16:creationId xmlns:a16="http://schemas.microsoft.com/office/drawing/2014/main" id="{09867FD8-2286-4E24-B6D4-9A4169116445}"/>
            </a:ext>
          </a:extLst>
        </xdr:cNvPr>
        <xdr:cNvPicPr>
          <a:picLocks noChangeAspect="1"/>
        </xdr:cNvPicPr>
      </xdr:nvPicPr>
      <xdr:blipFill>
        <a:blip xmlns:r="http://schemas.openxmlformats.org/officeDocument/2006/relationships" r:embed="rId68"/>
        <a:stretch>
          <a:fillRect/>
        </a:stretch>
      </xdr:blipFill>
      <xdr:spPr>
        <a:xfrm>
          <a:off x="572200" y="28577333"/>
          <a:ext cx="3469122" cy="2364999"/>
        </a:xfrm>
        <a:prstGeom prst="rect">
          <a:avLst/>
        </a:prstGeom>
      </xdr:spPr>
    </xdr:pic>
    <xdr:clientData/>
  </xdr:twoCellAnchor>
  <xdr:twoCellAnchor editAs="oneCell">
    <xdr:from>
      <xdr:col>1</xdr:col>
      <xdr:colOff>320740</xdr:colOff>
      <xdr:row>185</xdr:row>
      <xdr:rowOff>116633</xdr:rowOff>
    </xdr:from>
    <xdr:to>
      <xdr:col>6</xdr:col>
      <xdr:colOff>162742</xdr:colOff>
      <xdr:row>198</xdr:row>
      <xdr:rowOff>111813</xdr:rowOff>
    </xdr:to>
    <xdr:pic>
      <xdr:nvPicPr>
        <xdr:cNvPr id="70" name="Imagen 69">
          <a:extLst>
            <a:ext uri="{FF2B5EF4-FFF2-40B4-BE49-F238E27FC236}">
              <a16:creationId xmlns:a16="http://schemas.microsoft.com/office/drawing/2014/main" id="{F20BE1E1-951B-49D8-B7D2-81B18AF7FB15}"/>
            </a:ext>
          </a:extLst>
        </xdr:cNvPr>
        <xdr:cNvPicPr>
          <a:picLocks noChangeAspect="1"/>
        </xdr:cNvPicPr>
      </xdr:nvPicPr>
      <xdr:blipFill>
        <a:blip xmlns:r="http://schemas.openxmlformats.org/officeDocument/2006/relationships" r:embed="rId69"/>
        <a:stretch>
          <a:fillRect/>
        </a:stretch>
      </xdr:blipFill>
      <xdr:spPr>
        <a:xfrm>
          <a:off x="572200" y="34429493"/>
          <a:ext cx="3469122" cy="2372620"/>
        </a:xfrm>
        <a:prstGeom prst="rect">
          <a:avLst/>
        </a:prstGeom>
      </xdr:spPr>
    </xdr:pic>
    <xdr:clientData/>
  </xdr:twoCellAnchor>
  <xdr:twoCellAnchor editAs="oneCell">
    <xdr:from>
      <xdr:col>7</xdr:col>
      <xdr:colOff>320740</xdr:colOff>
      <xdr:row>185</xdr:row>
      <xdr:rowOff>116633</xdr:rowOff>
    </xdr:from>
    <xdr:to>
      <xdr:col>11</xdr:col>
      <xdr:colOff>186380</xdr:colOff>
      <xdr:row>198</xdr:row>
      <xdr:rowOff>96573</xdr:rowOff>
    </xdr:to>
    <xdr:pic>
      <xdr:nvPicPr>
        <xdr:cNvPr id="71" name="Imagen 70">
          <a:extLst>
            <a:ext uri="{FF2B5EF4-FFF2-40B4-BE49-F238E27FC236}">
              <a16:creationId xmlns:a16="http://schemas.microsoft.com/office/drawing/2014/main" id="{6EB5016A-1190-457F-A741-1BED96CB8087}"/>
            </a:ext>
          </a:extLst>
        </xdr:cNvPr>
        <xdr:cNvPicPr>
          <a:picLocks noChangeAspect="1"/>
        </xdr:cNvPicPr>
      </xdr:nvPicPr>
      <xdr:blipFill>
        <a:blip xmlns:r="http://schemas.openxmlformats.org/officeDocument/2006/relationships" r:embed="rId70"/>
        <a:stretch>
          <a:fillRect/>
        </a:stretch>
      </xdr:blipFill>
      <xdr:spPr>
        <a:xfrm>
          <a:off x="4854640" y="34429493"/>
          <a:ext cx="3454660" cy="2357380"/>
        </a:xfrm>
        <a:prstGeom prst="rect">
          <a:avLst/>
        </a:prstGeom>
      </xdr:spPr>
    </xdr:pic>
    <xdr:clientData/>
  </xdr:twoCellAnchor>
  <xdr:twoCellAnchor editAs="oneCell">
    <xdr:from>
      <xdr:col>7</xdr:col>
      <xdr:colOff>437373</xdr:colOff>
      <xdr:row>442</xdr:row>
      <xdr:rowOff>77755</xdr:rowOff>
    </xdr:from>
    <xdr:to>
      <xdr:col>11</xdr:col>
      <xdr:colOff>303013</xdr:colOff>
      <xdr:row>455</xdr:row>
      <xdr:rowOff>57694</xdr:rowOff>
    </xdr:to>
    <xdr:pic>
      <xdr:nvPicPr>
        <xdr:cNvPr id="72" name="Imagen 71">
          <a:extLst>
            <a:ext uri="{FF2B5EF4-FFF2-40B4-BE49-F238E27FC236}">
              <a16:creationId xmlns:a16="http://schemas.microsoft.com/office/drawing/2014/main" id="{B24280E1-9514-4C55-9F08-4D51FF45EF52}"/>
            </a:ext>
          </a:extLst>
        </xdr:cNvPr>
        <xdr:cNvPicPr>
          <a:picLocks noChangeAspect="1"/>
        </xdr:cNvPicPr>
      </xdr:nvPicPr>
      <xdr:blipFill>
        <a:blip xmlns:r="http://schemas.openxmlformats.org/officeDocument/2006/relationships" r:embed="rId71"/>
        <a:stretch>
          <a:fillRect/>
        </a:stretch>
      </xdr:blipFill>
      <xdr:spPr>
        <a:xfrm>
          <a:off x="4971273" y="81817495"/>
          <a:ext cx="3454660" cy="2357379"/>
        </a:xfrm>
        <a:prstGeom prst="rect">
          <a:avLst/>
        </a:prstGeom>
      </xdr:spPr>
    </xdr:pic>
    <xdr:clientData/>
  </xdr:twoCellAnchor>
  <xdr:twoCellAnchor editAs="oneCell">
    <xdr:from>
      <xdr:col>1</xdr:col>
      <xdr:colOff>349897</xdr:colOff>
      <xdr:row>442</xdr:row>
      <xdr:rowOff>136071</xdr:rowOff>
    </xdr:from>
    <xdr:to>
      <xdr:col>6</xdr:col>
      <xdr:colOff>184279</xdr:colOff>
      <xdr:row>455</xdr:row>
      <xdr:rowOff>123630</xdr:rowOff>
    </xdr:to>
    <xdr:pic>
      <xdr:nvPicPr>
        <xdr:cNvPr id="73" name="Imagen 72">
          <a:extLst>
            <a:ext uri="{FF2B5EF4-FFF2-40B4-BE49-F238E27FC236}">
              <a16:creationId xmlns:a16="http://schemas.microsoft.com/office/drawing/2014/main" id="{6FB716F9-D774-4E83-9745-EE9D0FEAF5D4}"/>
            </a:ext>
          </a:extLst>
        </xdr:cNvPr>
        <xdr:cNvPicPr>
          <a:picLocks noChangeAspect="1"/>
        </xdr:cNvPicPr>
      </xdr:nvPicPr>
      <xdr:blipFill>
        <a:blip xmlns:r="http://schemas.openxmlformats.org/officeDocument/2006/relationships" r:embed="rId72"/>
        <a:stretch>
          <a:fillRect/>
        </a:stretch>
      </xdr:blipFill>
      <xdr:spPr>
        <a:xfrm>
          <a:off x="601357" y="81875811"/>
          <a:ext cx="3461502" cy="2364999"/>
        </a:xfrm>
        <a:prstGeom prst="rect">
          <a:avLst/>
        </a:prstGeom>
      </xdr:spPr>
    </xdr:pic>
    <xdr:clientData/>
  </xdr:twoCellAnchor>
  <xdr:twoCellAnchor editAs="oneCell">
    <xdr:from>
      <xdr:col>7</xdr:col>
      <xdr:colOff>369337</xdr:colOff>
      <xdr:row>458</xdr:row>
      <xdr:rowOff>97194</xdr:rowOff>
    </xdr:from>
    <xdr:to>
      <xdr:col>11</xdr:col>
      <xdr:colOff>234977</xdr:colOff>
      <xdr:row>471</xdr:row>
      <xdr:rowOff>77133</xdr:rowOff>
    </xdr:to>
    <xdr:pic>
      <xdr:nvPicPr>
        <xdr:cNvPr id="74" name="Imagen 73">
          <a:extLst>
            <a:ext uri="{FF2B5EF4-FFF2-40B4-BE49-F238E27FC236}">
              <a16:creationId xmlns:a16="http://schemas.microsoft.com/office/drawing/2014/main" id="{9A1340C9-F7EC-47DF-A3E2-1D6613777345}"/>
            </a:ext>
          </a:extLst>
        </xdr:cNvPr>
        <xdr:cNvPicPr>
          <a:picLocks noChangeAspect="1"/>
        </xdr:cNvPicPr>
      </xdr:nvPicPr>
      <xdr:blipFill>
        <a:blip xmlns:r="http://schemas.openxmlformats.org/officeDocument/2006/relationships" r:embed="rId73"/>
        <a:stretch>
          <a:fillRect/>
        </a:stretch>
      </xdr:blipFill>
      <xdr:spPr>
        <a:xfrm>
          <a:off x="4903237" y="84763014"/>
          <a:ext cx="3454660" cy="2357379"/>
        </a:xfrm>
        <a:prstGeom prst="rect">
          <a:avLst/>
        </a:prstGeom>
      </xdr:spPr>
    </xdr:pic>
    <xdr:clientData/>
  </xdr:twoCellAnchor>
  <xdr:twoCellAnchor editAs="oneCell">
    <xdr:from>
      <xdr:col>1</xdr:col>
      <xdr:colOff>369337</xdr:colOff>
      <xdr:row>474</xdr:row>
      <xdr:rowOff>58316</xdr:rowOff>
    </xdr:from>
    <xdr:to>
      <xdr:col>6</xdr:col>
      <xdr:colOff>211339</xdr:colOff>
      <xdr:row>487</xdr:row>
      <xdr:rowOff>53495</xdr:rowOff>
    </xdr:to>
    <xdr:pic>
      <xdr:nvPicPr>
        <xdr:cNvPr id="75" name="Imagen 74">
          <a:extLst>
            <a:ext uri="{FF2B5EF4-FFF2-40B4-BE49-F238E27FC236}">
              <a16:creationId xmlns:a16="http://schemas.microsoft.com/office/drawing/2014/main" id="{FCD0498D-E7DF-47FE-A31F-4626DF871CDC}"/>
            </a:ext>
          </a:extLst>
        </xdr:cNvPr>
        <xdr:cNvPicPr>
          <a:picLocks noChangeAspect="1"/>
        </xdr:cNvPicPr>
      </xdr:nvPicPr>
      <xdr:blipFill>
        <a:blip xmlns:r="http://schemas.openxmlformats.org/officeDocument/2006/relationships" r:embed="rId74"/>
        <a:stretch>
          <a:fillRect/>
        </a:stretch>
      </xdr:blipFill>
      <xdr:spPr>
        <a:xfrm>
          <a:off x="620797" y="87650216"/>
          <a:ext cx="3469122" cy="2471679"/>
        </a:xfrm>
        <a:prstGeom prst="rect">
          <a:avLst/>
        </a:prstGeom>
      </xdr:spPr>
    </xdr:pic>
    <xdr:clientData/>
  </xdr:twoCellAnchor>
  <xdr:twoCellAnchor editAs="oneCell">
    <xdr:from>
      <xdr:col>7</xdr:col>
      <xdr:colOff>330459</xdr:colOff>
      <xdr:row>474</xdr:row>
      <xdr:rowOff>126352</xdr:rowOff>
    </xdr:from>
    <xdr:to>
      <xdr:col>11</xdr:col>
      <xdr:colOff>203719</xdr:colOff>
      <xdr:row>487</xdr:row>
      <xdr:rowOff>113911</xdr:rowOff>
    </xdr:to>
    <xdr:pic>
      <xdr:nvPicPr>
        <xdr:cNvPr id="76" name="Imagen 75">
          <a:extLst>
            <a:ext uri="{FF2B5EF4-FFF2-40B4-BE49-F238E27FC236}">
              <a16:creationId xmlns:a16="http://schemas.microsoft.com/office/drawing/2014/main" id="{57EA64CB-FA1E-4143-8D92-EFADEEF61C7E}"/>
            </a:ext>
          </a:extLst>
        </xdr:cNvPr>
        <xdr:cNvPicPr>
          <a:picLocks noChangeAspect="1"/>
        </xdr:cNvPicPr>
      </xdr:nvPicPr>
      <xdr:blipFill>
        <a:blip xmlns:r="http://schemas.openxmlformats.org/officeDocument/2006/relationships" r:embed="rId75"/>
        <a:stretch>
          <a:fillRect/>
        </a:stretch>
      </xdr:blipFill>
      <xdr:spPr>
        <a:xfrm>
          <a:off x="4864359" y="87718252"/>
          <a:ext cx="3462280" cy="2464059"/>
        </a:xfrm>
        <a:prstGeom prst="rect">
          <a:avLst/>
        </a:prstGeom>
      </xdr:spPr>
    </xdr:pic>
    <xdr:clientData/>
  </xdr:twoCellAnchor>
  <xdr:twoCellAnchor editAs="oneCell">
    <xdr:from>
      <xdr:col>7</xdr:col>
      <xdr:colOff>359617</xdr:colOff>
      <xdr:row>490</xdr:row>
      <xdr:rowOff>68036</xdr:rowOff>
    </xdr:from>
    <xdr:to>
      <xdr:col>11</xdr:col>
      <xdr:colOff>232877</xdr:colOff>
      <xdr:row>503</xdr:row>
      <xdr:rowOff>55595</xdr:rowOff>
    </xdr:to>
    <xdr:pic>
      <xdr:nvPicPr>
        <xdr:cNvPr id="77" name="Imagen 76">
          <a:extLst>
            <a:ext uri="{FF2B5EF4-FFF2-40B4-BE49-F238E27FC236}">
              <a16:creationId xmlns:a16="http://schemas.microsoft.com/office/drawing/2014/main" id="{F5210734-CFBF-49A6-8D1D-6CD50803CF5F}"/>
            </a:ext>
          </a:extLst>
        </xdr:cNvPr>
        <xdr:cNvPicPr>
          <a:picLocks noChangeAspect="1"/>
        </xdr:cNvPicPr>
      </xdr:nvPicPr>
      <xdr:blipFill>
        <a:blip xmlns:r="http://schemas.openxmlformats.org/officeDocument/2006/relationships" r:embed="rId76"/>
        <a:stretch>
          <a:fillRect/>
        </a:stretch>
      </xdr:blipFill>
      <xdr:spPr>
        <a:xfrm>
          <a:off x="4893517" y="90692696"/>
          <a:ext cx="3462280" cy="2364999"/>
        </a:xfrm>
        <a:prstGeom prst="rect">
          <a:avLst/>
        </a:prstGeom>
      </xdr:spPr>
    </xdr:pic>
    <xdr:clientData/>
  </xdr:twoCellAnchor>
  <xdr:twoCellAnchor editAs="oneCell">
    <xdr:from>
      <xdr:col>1</xdr:col>
      <xdr:colOff>330459</xdr:colOff>
      <xdr:row>490</xdr:row>
      <xdr:rowOff>106914</xdr:rowOff>
    </xdr:from>
    <xdr:to>
      <xdr:col>6</xdr:col>
      <xdr:colOff>164841</xdr:colOff>
      <xdr:row>503</xdr:row>
      <xdr:rowOff>94473</xdr:rowOff>
    </xdr:to>
    <xdr:pic>
      <xdr:nvPicPr>
        <xdr:cNvPr id="78" name="Imagen 77">
          <a:extLst>
            <a:ext uri="{FF2B5EF4-FFF2-40B4-BE49-F238E27FC236}">
              <a16:creationId xmlns:a16="http://schemas.microsoft.com/office/drawing/2014/main" id="{1C033EB0-234E-4AED-A415-18F1EF648BE9}"/>
            </a:ext>
          </a:extLst>
        </xdr:cNvPr>
        <xdr:cNvPicPr>
          <a:picLocks noChangeAspect="1"/>
        </xdr:cNvPicPr>
      </xdr:nvPicPr>
      <xdr:blipFill>
        <a:blip xmlns:r="http://schemas.openxmlformats.org/officeDocument/2006/relationships" r:embed="rId77"/>
        <a:stretch>
          <a:fillRect/>
        </a:stretch>
      </xdr:blipFill>
      <xdr:spPr>
        <a:xfrm>
          <a:off x="581919" y="90731574"/>
          <a:ext cx="3461502" cy="2364999"/>
        </a:xfrm>
        <a:prstGeom prst="rect">
          <a:avLst/>
        </a:prstGeom>
      </xdr:spPr>
    </xdr:pic>
    <xdr:clientData/>
  </xdr:twoCellAnchor>
  <xdr:twoCellAnchor editAs="oneCell">
    <xdr:from>
      <xdr:col>7</xdr:col>
      <xdr:colOff>398495</xdr:colOff>
      <xdr:row>506</xdr:row>
      <xdr:rowOff>106914</xdr:rowOff>
    </xdr:from>
    <xdr:to>
      <xdr:col>11</xdr:col>
      <xdr:colOff>271755</xdr:colOff>
      <xdr:row>519</xdr:row>
      <xdr:rowOff>94474</xdr:rowOff>
    </xdr:to>
    <xdr:pic>
      <xdr:nvPicPr>
        <xdr:cNvPr id="79" name="Imagen 78">
          <a:extLst>
            <a:ext uri="{FF2B5EF4-FFF2-40B4-BE49-F238E27FC236}">
              <a16:creationId xmlns:a16="http://schemas.microsoft.com/office/drawing/2014/main" id="{50007157-5B64-47F8-9215-52C3EB6ACB1F}"/>
            </a:ext>
          </a:extLst>
        </xdr:cNvPr>
        <xdr:cNvPicPr>
          <a:picLocks noChangeAspect="1"/>
        </xdr:cNvPicPr>
      </xdr:nvPicPr>
      <xdr:blipFill>
        <a:blip xmlns:r="http://schemas.openxmlformats.org/officeDocument/2006/relationships" r:embed="rId78"/>
        <a:stretch>
          <a:fillRect/>
        </a:stretch>
      </xdr:blipFill>
      <xdr:spPr>
        <a:xfrm>
          <a:off x="4932395" y="93657654"/>
          <a:ext cx="3462280" cy="2365000"/>
        </a:xfrm>
        <a:prstGeom prst="rect">
          <a:avLst/>
        </a:prstGeom>
      </xdr:spPr>
    </xdr:pic>
    <xdr:clientData/>
  </xdr:twoCellAnchor>
  <xdr:twoCellAnchor editAs="oneCell">
    <xdr:from>
      <xdr:col>1</xdr:col>
      <xdr:colOff>379056</xdr:colOff>
      <xdr:row>506</xdr:row>
      <xdr:rowOff>97194</xdr:rowOff>
    </xdr:from>
    <xdr:to>
      <xdr:col>6</xdr:col>
      <xdr:colOff>213438</xdr:colOff>
      <xdr:row>519</xdr:row>
      <xdr:rowOff>84754</xdr:rowOff>
    </xdr:to>
    <xdr:pic>
      <xdr:nvPicPr>
        <xdr:cNvPr id="80" name="Imagen 79">
          <a:extLst>
            <a:ext uri="{FF2B5EF4-FFF2-40B4-BE49-F238E27FC236}">
              <a16:creationId xmlns:a16="http://schemas.microsoft.com/office/drawing/2014/main" id="{49BFB431-4DE4-441D-B3F5-9BAAC5F0402C}"/>
            </a:ext>
          </a:extLst>
        </xdr:cNvPr>
        <xdr:cNvPicPr>
          <a:picLocks noChangeAspect="1"/>
        </xdr:cNvPicPr>
      </xdr:nvPicPr>
      <xdr:blipFill>
        <a:blip xmlns:r="http://schemas.openxmlformats.org/officeDocument/2006/relationships" r:embed="rId79"/>
        <a:stretch>
          <a:fillRect/>
        </a:stretch>
      </xdr:blipFill>
      <xdr:spPr>
        <a:xfrm>
          <a:off x="630516" y="93647934"/>
          <a:ext cx="3461502" cy="2365000"/>
        </a:xfrm>
        <a:prstGeom prst="rect">
          <a:avLst/>
        </a:prstGeom>
      </xdr:spPr>
    </xdr:pic>
    <xdr:clientData/>
  </xdr:twoCellAnchor>
  <xdr:twoCellAnchor editAs="oneCell">
    <xdr:from>
      <xdr:col>7</xdr:col>
      <xdr:colOff>427654</xdr:colOff>
      <xdr:row>602</xdr:row>
      <xdr:rowOff>106914</xdr:rowOff>
    </xdr:from>
    <xdr:to>
      <xdr:col>11</xdr:col>
      <xdr:colOff>217094</xdr:colOff>
      <xdr:row>615</xdr:row>
      <xdr:rowOff>33513</xdr:rowOff>
    </xdr:to>
    <xdr:pic>
      <xdr:nvPicPr>
        <xdr:cNvPr id="81" name="Imagen 80">
          <a:extLst>
            <a:ext uri="{FF2B5EF4-FFF2-40B4-BE49-F238E27FC236}">
              <a16:creationId xmlns:a16="http://schemas.microsoft.com/office/drawing/2014/main" id="{6C5C20C2-5A15-4EE3-ADAE-CEBF7689BD19}"/>
            </a:ext>
          </a:extLst>
        </xdr:cNvPr>
        <xdr:cNvPicPr>
          <a:picLocks noChangeAspect="1"/>
        </xdr:cNvPicPr>
      </xdr:nvPicPr>
      <xdr:blipFill>
        <a:blip xmlns:r="http://schemas.openxmlformats.org/officeDocument/2006/relationships" r:embed="rId80"/>
        <a:stretch>
          <a:fillRect/>
        </a:stretch>
      </xdr:blipFill>
      <xdr:spPr>
        <a:xfrm>
          <a:off x="4961554" y="111221754"/>
          <a:ext cx="3378460" cy="2304039"/>
        </a:xfrm>
        <a:prstGeom prst="rect">
          <a:avLst/>
        </a:prstGeom>
      </xdr:spPr>
    </xdr:pic>
    <xdr:clientData/>
  </xdr:twoCellAnchor>
  <xdr:twoCellAnchor editAs="oneCell">
    <xdr:from>
      <xdr:col>1</xdr:col>
      <xdr:colOff>417934</xdr:colOff>
      <xdr:row>602</xdr:row>
      <xdr:rowOff>116632</xdr:rowOff>
    </xdr:from>
    <xdr:to>
      <xdr:col>6</xdr:col>
      <xdr:colOff>252316</xdr:colOff>
      <xdr:row>615</xdr:row>
      <xdr:rowOff>104191</xdr:rowOff>
    </xdr:to>
    <xdr:pic>
      <xdr:nvPicPr>
        <xdr:cNvPr id="82" name="Imagen 81">
          <a:extLst>
            <a:ext uri="{FF2B5EF4-FFF2-40B4-BE49-F238E27FC236}">
              <a16:creationId xmlns:a16="http://schemas.microsoft.com/office/drawing/2014/main" id="{01121C2F-46F1-4E9C-A3E0-BF1535E346EA}"/>
            </a:ext>
          </a:extLst>
        </xdr:cNvPr>
        <xdr:cNvPicPr>
          <a:picLocks noChangeAspect="1"/>
        </xdr:cNvPicPr>
      </xdr:nvPicPr>
      <xdr:blipFill>
        <a:blip xmlns:r="http://schemas.openxmlformats.org/officeDocument/2006/relationships" r:embed="rId81"/>
        <a:stretch>
          <a:fillRect/>
        </a:stretch>
      </xdr:blipFill>
      <xdr:spPr>
        <a:xfrm>
          <a:off x="669394" y="111231472"/>
          <a:ext cx="3461502" cy="2364999"/>
        </a:xfrm>
        <a:prstGeom prst="rect">
          <a:avLst/>
        </a:prstGeom>
      </xdr:spPr>
    </xdr:pic>
    <xdr:clientData/>
  </xdr:twoCellAnchor>
  <xdr:twoCellAnchor editAs="oneCell">
    <xdr:from>
      <xdr:col>7</xdr:col>
      <xdr:colOff>408214</xdr:colOff>
      <xdr:row>779</xdr:row>
      <xdr:rowOff>97194</xdr:rowOff>
    </xdr:from>
    <xdr:to>
      <xdr:col>11</xdr:col>
      <xdr:colOff>273854</xdr:colOff>
      <xdr:row>792</xdr:row>
      <xdr:rowOff>77133</xdr:rowOff>
    </xdr:to>
    <xdr:pic>
      <xdr:nvPicPr>
        <xdr:cNvPr id="83" name="Imagen 82">
          <a:extLst>
            <a:ext uri="{FF2B5EF4-FFF2-40B4-BE49-F238E27FC236}">
              <a16:creationId xmlns:a16="http://schemas.microsoft.com/office/drawing/2014/main" id="{E5153D04-BBC6-412E-8A9F-6B3EA53DE91A}"/>
            </a:ext>
          </a:extLst>
        </xdr:cNvPr>
        <xdr:cNvPicPr>
          <a:picLocks noChangeAspect="1"/>
        </xdr:cNvPicPr>
      </xdr:nvPicPr>
      <xdr:blipFill>
        <a:blip xmlns:r="http://schemas.openxmlformats.org/officeDocument/2006/relationships" r:embed="rId82"/>
        <a:stretch>
          <a:fillRect/>
        </a:stretch>
      </xdr:blipFill>
      <xdr:spPr>
        <a:xfrm>
          <a:off x="4942114" y="123464994"/>
          <a:ext cx="3454660" cy="2357379"/>
        </a:xfrm>
        <a:prstGeom prst="rect">
          <a:avLst/>
        </a:prstGeom>
      </xdr:spPr>
    </xdr:pic>
    <xdr:clientData/>
  </xdr:twoCellAnchor>
  <xdr:twoCellAnchor editAs="oneCell">
    <xdr:from>
      <xdr:col>7</xdr:col>
      <xdr:colOff>320739</xdr:colOff>
      <xdr:row>763</xdr:row>
      <xdr:rowOff>77755</xdr:rowOff>
    </xdr:from>
    <xdr:to>
      <xdr:col>11</xdr:col>
      <xdr:colOff>193999</xdr:colOff>
      <xdr:row>776</xdr:row>
      <xdr:rowOff>65315</xdr:rowOff>
    </xdr:to>
    <xdr:pic>
      <xdr:nvPicPr>
        <xdr:cNvPr id="84" name="Imagen 83">
          <a:extLst>
            <a:ext uri="{FF2B5EF4-FFF2-40B4-BE49-F238E27FC236}">
              <a16:creationId xmlns:a16="http://schemas.microsoft.com/office/drawing/2014/main" id="{8E9448AA-DC73-4099-82C1-13B0FBD98E6C}"/>
            </a:ext>
          </a:extLst>
        </xdr:cNvPr>
        <xdr:cNvPicPr>
          <a:picLocks noChangeAspect="1"/>
        </xdr:cNvPicPr>
      </xdr:nvPicPr>
      <xdr:blipFill>
        <a:blip xmlns:r="http://schemas.openxmlformats.org/officeDocument/2006/relationships" r:embed="rId83"/>
        <a:stretch>
          <a:fillRect/>
        </a:stretch>
      </xdr:blipFill>
      <xdr:spPr>
        <a:xfrm>
          <a:off x="4854639" y="120511855"/>
          <a:ext cx="3462280" cy="2365000"/>
        </a:xfrm>
        <a:prstGeom prst="rect">
          <a:avLst/>
        </a:prstGeom>
      </xdr:spPr>
    </xdr:pic>
    <xdr:clientData/>
  </xdr:twoCellAnchor>
  <xdr:twoCellAnchor editAs="oneCell">
    <xdr:from>
      <xdr:col>1</xdr:col>
      <xdr:colOff>427653</xdr:colOff>
      <xdr:row>651</xdr:row>
      <xdr:rowOff>87474</xdr:rowOff>
    </xdr:from>
    <xdr:to>
      <xdr:col>6</xdr:col>
      <xdr:colOff>262035</xdr:colOff>
      <xdr:row>664</xdr:row>
      <xdr:rowOff>75034</xdr:rowOff>
    </xdr:to>
    <xdr:pic>
      <xdr:nvPicPr>
        <xdr:cNvPr id="85" name="Imagen 84">
          <a:extLst>
            <a:ext uri="{FF2B5EF4-FFF2-40B4-BE49-F238E27FC236}">
              <a16:creationId xmlns:a16="http://schemas.microsoft.com/office/drawing/2014/main" id="{C7E98D04-349F-4929-A76D-6EC0BC6715DF}"/>
            </a:ext>
          </a:extLst>
        </xdr:cNvPr>
        <xdr:cNvPicPr>
          <a:picLocks noChangeAspect="1"/>
        </xdr:cNvPicPr>
      </xdr:nvPicPr>
      <xdr:blipFill>
        <a:blip xmlns:r="http://schemas.openxmlformats.org/officeDocument/2006/relationships" r:embed="rId84"/>
        <a:stretch>
          <a:fillRect/>
        </a:stretch>
      </xdr:blipFill>
      <xdr:spPr>
        <a:xfrm>
          <a:off x="679113" y="117595494"/>
          <a:ext cx="3461502" cy="2365000"/>
        </a:xfrm>
        <a:prstGeom prst="rect">
          <a:avLst/>
        </a:prstGeom>
      </xdr:spPr>
    </xdr:pic>
    <xdr:clientData/>
  </xdr:twoCellAnchor>
  <xdr:twoCellAnchor editAs="oneCell">
    <xdr:from>
      <xdr:col>7</xdr:col>
      <xdr:colOff>359617</xdr:colOff>
      <xdr:row>651</xdr:row>
      <xdr:rowOff>77755</xdr:rowOff>
    </xdr:from>
    <xdr:to>
      <xdr:col>11</xdr:col>
      <xdr:colOff>225257</xdr:colOff>
      <xdr:row>664</xdr:row>
      <xdr:rowOff>57695</xdr:rowOff>
    </xdr:to>
    <xdr:pic>
      <xdr:nvPicPr>
        <xdr:cNvPr id="86" name="Imagen 85">
          <a:extLst>
            <a:ext uri="{FF2B5EF4-FFF2-40B4-BE49-F238E27FC236}">
              <a16:creationId xmlns:a16="http://schemas.microsoft.com/office/drawing/2014/main" id="{5BF11FAB-D364-4F27-A23D-9915AFF36FE6}"/>
            </a:ext>
          </a:extLst>
        </xdr:cNvPr>
        <xdr:cNvPicPr>
          <a:picLocks noChangeAspect="1"/>
        </xdr:cNvPicPr>
      </xdr:nvPicPr>
      <xdr:blipFill>
        <a:blip xmlns:r="http://schemas.openxmlformats.org/officeDocument/2006/relationships" r:embed="rId85"/>
        <a:stretch>
          <a:fillRect/>
        </a:stretch>
      </xdr:blipFill>
      <xdr:spPr>
        <a:xfrm>
          <a:off x="4893517" y="117585775"/>
          <a:ext cx="3454660" cy="2357380"/>
        </a:xfrm>
        <a:prstGeom prst="rect">
          <a:avLst/>
        </a:prstGeom>
      </xdr:spPr>
    </xdr:pic>
    <xdr:clientData/>
  </xdr:twoCellAnchor>
  <xdr:twoCellAnchor editAs="oneCell">
    <xdr:from>
      <xdr:col>1</xdr:col>
      <xdr:colOff>447092</xdr:colOff>
      <xdr:row>635</xdr:row>
      <xdr:rowOff>97194</xdr:rowOff>
    </xdr:from>
    <xdr:to>
      <xdr:col>6</xdr:col>
      <xdr:colOff>281474</xdr:colOff>
      <xdr:row>648</xdr:row>
      <xdr:rowOff>84753</xdr:rowOff>
    </xdr:to>
    <xdr:pic>
      <xdr:nvPicPr>
        <xdr:cNvPr id="87" name="Imagen 86">
          <a:extLst>
            <a:ext uri="{FF2B5EF4-FFF2-40B4-BE49-F238E27FC236}">
              <a16:creationId xmlns:a16="http://schemas.microsoft.com/office/drawing/2014/main" id="{10C9AB6B-E449-4581-AC53-A1A2D046E0C9}"/>
            </a:ext>
          </a:extLst>
        </xdr:cNvPr>
        <xdr:cNvPicPr>
          <a:picLocks noChangeAspect="1"/>
        </xdr:cNvPicPr>
      </xdr:nvPicPr>
      <xdr:blipFill>
        <a:blip xmlns:r="http://schemas.openxmlformats.org/officeDocument/2006/relationships" r:embed="rId86"/>
        <a:stretch>
          <a:fillRect/>
        </a:stretch>
      </xdr:blipFill>
      <xdr:spPr>
        <a:xfrm>
          <a:off x="698552" y="114679134"/>
          <a:ext cx="3461502" cy="2364999"/>
        </a:xfrm>
        <a:prstGeom prst="rect">
          <a:avLst/>
        </a:prstGeom>
      </xdr:spPr>
    </xdr:pic>
    <xdr:clientData/>
  </xdr:twoCellAnchor>
  <xdr:twoCellAnchor editAs="oneCell">
    <xdr:from>
      <xdr:col>7</xdr:col>
      <xdr:colOff>417934</xdr:colOff>
      <xdr:row>635</xdr:row>
      <xdr:rowOff>126352</xdr:rowOff>
    </xdr:from>
    <xdr:to>
      <xdr:col>11</xdr:col>
      <xdr:colOff>291194</xdr:colOff>
      <xdr:row>648</xdr:row>
      <xdr:rowOff>113911</xdr:rowOff>
    </xdr:to>
    <xdr:pic>
      <xdr:nvPicPr>
        <xdr:cNvPr id="88" name="Imagen 87">
          <a:extLst>
            <a:ext uri="{FF2B5EF4-FFF2-40B4-BE49-F238E27FC236}">
              <a16:creationId xmlns:a16="http://schemas.microsoft.com/office/drawing/2014/main" id="{7E73F443-45DC-44B9-B6CD-E8080734CEDA}"/>
            </a:ext>
          </a:extLst>
        </xdr:cNvPr>
        <xdr:cNvPicPr>
          <a:picLocks noChangeAspect="1"/>
        </xdr:cNvPicPr>
      </xdr:nvPicPr>
      <xdr:blipFill>
        <a:blip xmlns:r="http://schemas.openxmlformats.org/officeDocument/2006/relationships" r:embed="rId87"/>
        <a:stretch>
          <a:fillRect/>
        </a:stretch>
      </xdr:blipFill>
      <xdr:spPr>
        <a:xfrm>
          <a:off x="4951834" y="114708292"/>
          <a:ext cx="3462280" cy="236499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B77BD5A3-19FB-48C3-9C92-1D4DA9D642F9}"/>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209550</xdr:colOff>
      <xdr:row>2</xdr:row>
      <xdr:rowOff>9526</xdr:rowOff>
    </xdr:from>
    <xdr:ext cx="933450" cy="552450"/>
    <xdr:pic>
      <xdr:nvPicPr>
        <xdr:cNvPr id="3" name="4 Imagen">
          <a:extLst>
            <a:ext uri="{FF2B5EF4-FFF2-40B4-BE49-F238E27FC236}">
              <a16:creationId xmlns:a16="http://schemas.microsoft.com/office/drawing/2014/main" id="{998B56EE-632B-4435-A33B-1D48AB9AE1E2}"/>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6823710" y="207646"/>
          <a:ext cx="933450" cy="552450"/>
        </a:xfrm>
        <a:prstGeom prst="rect">
          <a:avLst/>
        </a:prstGeom>
      </xdr:spPr>
    </xdr:pic>
    <xdr:clientData/>
  </xdr:oneCellAnchor>
  <xdr:twoCellAnchor editAs="oneCell">
    <xdr:from>
      <xdr:col>1</xdr:col>
      <xdr:colOff>123825</xdr:colOff>
      <xdr:row>8</xdr:row>
      <xdr:rowOff>124538</xdr:rowOff>
    </xdr:from>
    <xdr:to>
      <xdr:col>6</xdr:col>
      <xdr:colOff>529171</xdr:colOff>
      <xdr:row>21</xdr:row>
      <xdr:rowOff>157085</xdr:rowOff>
    </xdr:to>
    <xdr:pic>
      <xdr:nvPicPr>
        <xdr:cNvPr id="4" name="22 Imagen">
          <a:extLst>
            <a:ext uri="{FF2B5EF4-FFF2-40B4-BE49-F238E27FC236}">
              <a16:creationId xmlns:a16="http://schemas.microsoft.com/office/drawing/2014/main" id="{F02441D8-21AA-415F-A5B2-D6CC564C997F}"/>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375285" y="1610438"/>
          <a:ext cx="3445726" cy="2425227"/>
        </a:xfrm>
        <a:prstGeom prst="rect">
          <a:avLst/>
        </a:prstGeom>
      </xdr:spPr>
    </xdr:pic>
    <xdr:clientData/>
  </xdr:twoCellAnchor>
  <xdr:twoCellAnchor editAs="oneCell">
    <xdr:from>
      <xdr:col>1</xdr:col>
      <xdr:colOff>66675</xdr:colOff>
      <xdr:row>24</xdr:row>
      <xdr:rowOff>104775</xdr:rowOff>
    </xdr:from>
    <xdr:to>
      <xdr:col>6</xdr:col>
      <xdr:colOff>473925</xdr:colOff>
      <xdr:row>37</xdr:row>
      <xdr:rowOff>138750</xdr:rowOff>
    </xdr:to>
    <xdr:pic>
      <xdr:nvPicPr>
        <xdr:cNvPr id="5" name="22 Imagen">
          <a:extLst>
            <a:ext uri="{FF2B5EF4-FFF2-40B4-BE49-F238E27FC236}">
              <a16:creationId xmlns:a16="http://schemas.microsoft.com/office/drawing/2014/main" id="{E7FDD47A-A1CE-4585-BFB0-3C25597E64AD}"/>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18135" y="4577715"/>
          <a:ext cx="3447630" cy="2426655"/>
        </a:xfrm>
        <a:prstGeom prst="rect">
          <a:avLst/>
        </a:prstGeom>
      </xdr:spPr>
    </xdr:pic>
    <xdr:clientData/>
  </xdr:twoCellAnchor>
  <xdr:twoCellAnchor editAs="oneCell">
    <xdr:from>
      <xdr:col>7</xdr:col>
      <xdr:colOff>182274</xdr:colOff>
      <xdr:row>24</xdr:row>
      <xdr:rowOff>86699</xdr:rowOff>
    </xdr:from>
    <xdr:to>
      <xdr:col>11</xdr:col>
      <xdr:colOff>53524</xdr:colOff>
      <xdr:row>37</xdr:row>
      <xdr:rowOff>118724</xdr:rowOff>
    </xdr:to>
    <xdr:pic>
      <xdr:nvPicPr>
        <xdr:cNvPr id="6" name="22 Imagen">
          <a:extLst>
            <a:ext uri="{FF2B5EF4-FFF2-40B4-BE49-F238E27FC236}">
              <a16:creationId xmlns:a16="http://schemas.microsoft.com/office/drawing/2014/main" id="{6708C1B3-C3E9-442B-87B0-920C2171A4F1}"/>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xdr:blipFill>
      <xdr:spPr>
        <a:xfrm>
          <a:off x="4129434" y="4559639"/>
          <a:ext cx="3460270" cy="2424705"/>
        </a:xfrm>
        <a:prstGeom prst="rect">
          <a:avLst/>
        </a:prstGeom>
      </xdr:spPr>
    </xdr:pic>
    <xdr:clientData/>
  </xdr:twoCellAnchor>
  <xdr:twoCellAnchor editAs="oneCell">
    <xdr:from>
      <xdr:col>7</xdr:col>
      <xdr:colOff>234912</xdr:colOff>
      <xdr:row>8</xdr:row>
      <xdr:rowOff>76200</xdr:rowOff>
    </xdr:from>
    <xdr:to>
      <xdr:col>11</xdr:col>
      <xdr:colOff>108762</xdr:colOff>
      <xdr:row>21</xdr:row>
      <xdr:rowOff>110175</xdr:rowOff>
    </xdr:to>
    <xdr:pic>
      <xdr:nvPicPr>
        <xdr:cNvPr id="7" name="22 Imagen">
          <a:extLst>
            <a:ext uri="{FF2B5EF4-FFF2-40B4-BE49-F238E27FC236}">
              <a16:creationId xmlns:a16="http://schemas.microsoft.com/office/drawing/2014/main" id="{F89A2371-F138-4457-89F6-C77DBF6554B2}"/>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4182072" y="1562100"/>
          <a:ext cx="3462870" cy="2426655"/>
        </a:xfrm>
        <a:prstGeom prst="rect">
          <a:avLst/>
        </a:prstGeom>
      </xdr:spPr>
    </xdr:pic>
    <xdr:clientData/>
  </xdr:twoCellAnchor>
  <xdr:twoCellAnchor editAs="oneCell">
    <xdr:from>
      <xdr:col>1</xdr:col>
      <xdr:colOff>116159</xdr:colOff>
      <xdr:row>40</xdr:row>
      <xdr:rowOff>123826</xdr:rowOff>
    </xdr:from>
    <xdr:to>
      <xdr:col>6</xdr:col>
      <xdr:colOff>519689</xdr:colOff>
      <xdr:row>53</xdr:row>
      <xdr:rowOff>85726</xdr:rowOff>
    </xdr:to>
    <xdr:pic>
      <xdr:nvPicPr>
        <xdr:cNvPr id="8" name="22 Imagen">
          <a:extLst>
            <a:ext uri="{FF2B5EF4-FFF2-40B4-BE49-F238E27FC236}">
              <a16:creationId xmlns:a16="http://schemas.microsoft.com/office/drawing/2014/main" id="{087CFC92-CD8F-4854-9D96-E30959DD6B89}"/>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367619" y="7583806"/>
          <a:ext cx="3443910" cy="2339340"/>
        </a:xfrm>
        <a:prstGeom prst="rect">
          <a:avLst/>
        </a:prstGeom>
      </xdr:spPr>
    </xdr:pic>
    <xdr:clientData/>
  </xdr:twoCellAnchor>
  <xdr:twoCellAnchor editAs="oneCell">
    <xdr:from>
      <xdr:col>7</xdr:col>
      <xdr:colOff>295275</xdr:colOff>
      <xdr:row>56</xdr:row>
      <xdr:rowOff>85725</xdr:rowOff>
    </xdr:from>
    <xdr:to>
      <xdr:col>11</xdr:col>
      <xdr:colOff>169121</xdr:colOff>
      <xdr:row>69</xdr:row>
      <xdr:rowOff>129222</xdr:rowOff>
    </xdr:to>
    <xdr:pic>
      <xdr:nvPicPr>
        <xdr:cNvPr id="9" name="28 Imagen">
          <a:extLst>
            <a:ext uri="{FF2B5EF4-FFF2-40B4-BE49-F238E27FC236}">
              <a16:creationId xmlns:a16="http://schemas.microsoft.com/office/drawing/2014/main" id="{4BCD006D-8B37-41B9-867F-3E320B6F040D}"/>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4242435" y="10487025"/>
          <a:ext cx="3462866" cy="2420937"/>
        </a:xfrm>
        <a:prstGeom prst="rect">
          <a:avLst/>
        </a:prstGeom>
      </xdr:spPr>
    </xdr:pic>
    <xdr:clientData/>
  </xdr:twoCellAnchor>
  <xdr:twoCellAnchor editAs="oneCell">
    <xdr:from>
      <xdr:col>1</xdr:col>
      <xdr:colOff>95251</xdr:colOff>
      <xdr:row>56</xdr:row>
      <xdr:rowOff>161925</xdr:rowOff>
    </xdr:from>
    <xdr:to>
      <xdr:col>6</xdr:col>
      <xdr:colOff>502497</xdr:colOff>
      <xdr:row>70</xdr:row>
      <xdr:rowOff>14922</xdr:rowOff>
    </xdr:to>
    <xdr:pic>
      <xdr:nvPicPr>
        <xdr:cNvPr id="10" name="29 Imagen">
          <a:extLst>
            <a:ext uri="{FF2B5EF4-FFF2-40B4-BE49-F238E27FC236}">
              <a16:creationId xmlns:a16="http://schemas.microsoft.com/office/drawing/2014/main" id="{D4703AA8-9317-4275-83A9-6339A60C843F}"/>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346711" y="10563225"/>
          <a:ext cx="3447626" cy="2413317"/>
        </a:xfrm>
        <a:prstGeom prst="rect">
          <a:avLst/>
        </a:prstGeom>
      </xdr:spPr>
    </xdr:pic>
    <xdr:clientData/>
  </xdr:twoCellAnchor>
  <xdr:twoCellAnchor editAs="oneCell">
    <xdr:from>
      <xdr:col>7</xdr:col>
      <xdr:colOff>277461</xdr:colOff>
      <xdr:row>40</xdr:row>
      <xdr:rowOff>77127</xdr:rowOff>
    </xdr:from>
    <xdr:to>
      <xdr:col>11</xdr:col>
      <xdr:colOff>148839</xdr:colOff>
      <xdr:row>53</xdr:row>
      <xdr:rowOff>118773</xdr:rowOff>
    </xdr:to>
    <xdr:pic>
      <xdr:nvPicPr>
        <xdr:cNvPr id="11" name="27 Imagen">
          <a:extLst>
            <a:ext uri="{FF2B5EF4-FFF2-40B4-BE49-F238E27FC236}">
              <a16:creationId xmlns:a16="http://schemas.microsoft.com/office/drawing/2014/main" id="{34688737-088C-4BDD-ABCD-30380E653F0D}"/>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4224621" y="7537107"/>
          <a:ext cx="3460398" cy="2419086"/>
        </a:xfrm>
        <a:prstGeom prst="rect">
          <a:avLst/>
        </a:prstGeom>
      </xdr:spPr>
    </xdr:pic>
    <xdr:clientData/>
  </xdr:twoCellAnchor>
  <xdr:twoCellAnchor editAs="oneCell">
    <xdr:from>
      <xdr:col>1</xdr:col>
      <xdr:colOff>135209</xdr:colOff>
      <xdr:row>73</xdr:row>
      <xdr:rowOff>49019</xdr:rowOff>
    </xdr:from>
    <xdr:to>
      <xdr:col>6</xdr:col>
      <xdr:colOff>538739</xdr:colOff>
      <xdr:row>86</xdr:row>
      <xdr:rowOff>89729</xdr:rowOff>
    </xdr:to>
    <xdr:pic>
      <xdr:nvPicPr>
        <xdr:cNvPr id="12" name="25 Imagen">
          <a:extLst>
            <a:ext uri="{FF2B5EF4-FFF2-40B4-BE49-F238E27FC236}">
              <a16:creationId xmlns:a16="http://schemas.microsoft.com/office/drawing/2014/main" id="{43CFAD41-52EA-4B01-B1D8-7BE469C0BF4B}"/>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xdr:blipFill>
      <xdr:spPr>
        <a:xfrm>
          <a:off x="386669" y="13574519"/>
          <a:ext cx="3443910" cy="2418150"/>
        </a:xfrm>
        <a:prstGeom prst="rect">
          <a:avLst/>
        </a:prstGeom>
      </xdr:spPr>
    </xdr:pic>
    <xdr:clientData/>
  </xdr:twoCellAnchor>
  <xdr:twoCellAnchor editAs="oneCell">
    <xdr:from>
      <xdr:col>7</xdr:col>
      <xdr:colOff>217168</xdr:colOff>
      <xdr:row>73</xdr:row>
      <xdr:rowOff>38100</xdr:rowOff>
    </xdr:from>
    <xdr:to>
      <xdr:col>11</xdr:col>
      <xdr:colOff>91018</xdr:colOff>
      <xdr:row>86</xdr:row>
      <xdr:rowOff>81600</xdr:rowOff>
    </xdr:to>
    <xdr:pic>
      <xdr:nvPicPr>
        <xdr:cNvPr id="13" name="Imagen 12">
          <a:extLst>
            <a:ext uri="{FF2B5EF4-FFF2-40B4-BE49-F238E27FC236}">
              <a16:creationId xmlns:a16="http://schemas.microsoft.com/office/drawing/2014/main" id="{8AEEAF8B-281A-409A-B9E3-45C7446316DA}"/>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4164328" y="13563600"/>
          <a:ext cx="3462870" cy="2420940"/>
        </a:xfrm>
        <a:prstGeom prst="rect">
          <a:avLst/>
        </a:prstGeom>
      </xdr:spPr>
    </xdr:pic>
    <xdr:clientData/>
  </xdr:twoCellAnchor>
  <xdr:twoCellAnchor editAs="oneCell">
    <xdr:from>
      <xdr:col>7</xdr:col>
      <xdr:colOff>96201</xdr:colOff>
      <xdr:row>88</xdr:row>
      <xdr:rowOff>86438</xdr:rowOff>
    </xdr:from>
    <xdr:to>
      <xdr:col>10</xdr:col>
      <xdr:colOff>863497</xdr:colOff>
      <xdr:row>101</xdr:row>
      <xdr:rowOff>128510</xdr:rowOff>
    </xdr:to>
    <xdr:pic>
      <xdr:nvPicPr>
        <xdr:cNvPr id="14" name="Imagen 13">
          <a:extLst>
            <a:ext uri="{FF2B5EF4-FFF2-40B4-BE49-F238E27FC236}">
              <a16:creationId xmlns:a16="http://schemas.microsoft.com/office/drawing/2014/main" id="{06BBF44B-DFE0-4D2F-BE13-324333EEF277}"/>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xdr:blipFill>
      <xdr:spPr>
        <a:xfrm>
          <a:off x="4043361" y="16370378"/>
          <a:ext cx="3434296" cy="2419512"/>
        </a:xfrm>
        <a:prstGeom prst="rect">
          <a:avLst/>
        </a:prstGeom>
      </xdr:spPr>
    </xdr:pic>
    <xdr:clientData/>
  </xdr:twoCellAnchor>
  <xdr:twoCellAnchor editAs="oneCell">
    <xdr:from>
      <xdr:col>7</xdr:col>
      <xdr:colOff>133185</xdr:colOff>
      <xdr:row>104</xdr:row>
      <xdr:rowOff>115219</xdr:rowOff>
    </xdr:from>
    <xdr:to>
      <xdr:col>11</xdr:col>
      <xdr:colOff>4583</xdr:colOff>
      <xdr:row>117</xdr:row>
      <xdr:rowOff>156880</xdr:rowOff>
    </xdr:to>
    <xdr:pic>
      <xdr:nvPicPr>
        <xdr:cNvPr id="15" name="Imagen 14">
          <a:extLst>
            <a:ext uri="{FF2B5EF4-FFF2-40B4-BE49-F238E27FC236}">
              <a16:creationId xmlns:a16="http://schemas.microsoft.com/office/drawing/2014/main" id="{E2B87BE1-3274-47E2-89A9-2028E583E109}"/>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xdr:blipFill>
      <xdr:spPr>
        <a:xfrm>
          <a:off x="4080345" y="19340479"/>
          <a:ext cx="3460418" cy="2419101"/>
        </a:xfrm>
        <a:prstGeom prst="rect">
          <a:avLst/>
        </a:prstGeom>
      </xdr:spPr>
    </xdr:pic>
    <xdr:clientData/>
  </xdr:twoCellAnchor>
  <xdr:twoCellAnchor editAs="oneCell">
    <xdr:from>
      <xdr:col>1</xdr:col>
      <xdr:colOff>86663</xdr:colOff>
      <xdr:row>104</xdr:row>
      <xdr:rowOff>67378</xdr:rowOff>
    </xdr:from>
    <xdr:to>
      <xdr:col>6</xdr:col>
      <xdr:colOff>492037</xdr:colOff>
      <xdr:row>117</xdr:row>
      <xdr:rowOff>109471</xdr:rowOff>
    </xdr:to>
    <xdr:pic>
      <xdr:nvPicPr>
        <xdr:cNvPr id="16" name="Imagen 15">
          <a:extLst>
            <a:ext uri="{FF2B5EF4-FFF2-40B4-BE49-F238E27FC236}">
              <a16:creationId xmlns:a16="http://schemas.microsoft.com/office/drawing/2014/main" id="{1F91EC35-2436-45F6-9759-BCA4D9E42612}"/>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338123" y="19292638"/>
          <a:ext cx="3445754" cy="2419533"/>
        </a:xfrm>
        <a:prstGeom prst="rect">
          <a:avLst/>
        </a:prstGeom>
      </xdr:spPr>
    </xdr:pic>
    <xdr:clientData/>
  </xdr:twoCellAnchor>
  <xdr:twoCellAnchor editAs="oneCell">
    <xdr:from>
      <xdr:col>1</xdr:col>
      <xdr:colOff>96475</xdr:colOff>
      <xdr:row>88</xdr:row>
      <xdr:rowOff>77119</xdr:rowOff>
    </xdr:from>
    <xdr:to>
      <xdr:col>6</xdr:col>
      <xdr:colOff>501273</xdr:colOff>
      <xdr:row>101</xdr:row>
      <xdr:rowOff>118780</xdr:rowOff>
    </xdr:to>
    <xdr:pic>
      <xdr:nvPicPr>
        <xdr:cNvPr id="17" name="Imagen 16">
          <a:extLst>
            <a:ext uri="{FF2B5EF4-FFF2-40B4-BE49-F238E27FC236}">
              <a16:creationId xmlns:a16="http://schemas.microsoft.com/office/drawing/2014/main" id="{8CC350F0-CA00-483B-8B91-86A1D7DF664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xdr:blipFill>
      <xdr:spPr>
        <a:xfrm>
          <a:off x="347935" y="16361059"/>
          <a:ext cx="3445178" cy="2419101"/>
        </a:xfrm>
        <a:prstGeom prst="rect">
          <a:avLst/>
        </a:prstGeom>
      </xdr:spPr>
    </xdr:pic>
    <xdr:clientData/>
  </xdr:twoCellAnchor>
  <xdr:twoCellAnchor editAs="oneCell">
    <xdr:from>
      <xdr:col>7</xdr:col>
      <xdr:colOff>105706</xdr:colOff>
      <xdr:row>120</xdr:row>
      <xdr:rowOff>134048</xdr:rowOff>
    </xdr:from>
    <xdr:to>
      <xdr:col>10</xdr:col>
      <xdr:colOff>873042</xdr:colOff>
      <xdr:row>133</xdr:row>
      <xdr:rowOff>176150</xdr:rowOff>
    </xdr:to>
    <xdr:pic>
      <xdr:nvPicPr>
        <xdr:cNvPr id="18" name="34 Imagen">
          <a:extLst>
            <a:ext uri="{FF2B5EF4-FFF2-40B4-BE49-F238E27FC236}">
              <a16:creationId xmlns:a16="http://schemas.microsoft.com/office/drawing/2014/main" id="{BE5A65BE-FE8B-4D83-8D64-E6852A17E444}"/>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xdr:blipFill>
      <xdr:spPr>
        <a:xfrm>
          <a:off x="4052866" y="22300628"/>
          <a:ext cx="3434336" cy="2419542"/>
        </a:xfrm>
        <a:prstGeom prst="rect">
          <a:avLst/>
        </a:prstGeom>
      </xdr:spPr>
    </xdr:pic>
    <xdr:clientData/>
  </xdr:twoCellAnchor>
  <xdr:twoCellAnchor editAs="oneCell">
    <xdr:from>
      <xdr:col>1</xdr:col>
      <xdr:colOff>96175</xdr:colOff>
      <xdr:row>120</xdr:row>
      <xdr:rowOff>105469</xdr:rowOff>
    </xdr:from>
    <xdr:to>
      <xdr:col>6</xdr:col>
      <xdr:colOff>501573</xdr:colOff>
      <xdr:row>133</xdr:row>
      <xdr:rowOff>147580</xdr:rowOff>
    </xdr:to>
    <xdr:pic>
      <xdr:nvPicPr>
        <xdr:cNvPr id="19" name="33 Imagen">
          <a:extLst>
            <a:ext uri="{FF2B5EF4-FFF2-40B4-BE49-F238E27FC236}">
              <a16:creationId xmlns:a16="http://schemas.microsoft.com/office/drawing/2014/main" id="{047C1E04-E5D8-4B24-B5DC-6A808D77CB39}"/>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xdr:blipFill>
      <xdr:spPr>
        <a:xfrm>
          <a:off x="347635" y="22272049"/>
          <a:ext cx="3445778" cy="2419551"/>
        </a:xfrm>
        <a:prstGeom prst="rect">
          <a:avLst/>
        </a:prstGeom>
      </xdr:spPr>
    </xdr:pic>
    <xdr:clientData/>
  </xdr:twoCellAnchor>
  <xdr:twoCellAnchor editAs="oneCell">
    <xdr:from>
      <xdr:col>1</xdr:col>
      <xdr:colOff>142876</xdr:colOff>
      <xdr:row>136</xdr:row>
      <xdr:rowOff>38100</xdr:rowOff>
    </xdr:from>
    <xdr:to>
      <xdr:col>6</xdr:col>
      <xdr:colOff>550122</xdr:colOff>
      <xdr:row>149</xdr:row>
      <xdr:rowOff>81597</xdr:rowOff>
    </xdr:to>
    <xdr:pic>
      <xdr:nvPicPr>
        <xdr:cNvPr id="20" name="35 Imagen">
          <a:extLst>
            <a:ext uri="{FF2B5EF4-FFF2-40B4-BE49-F238E27FC236}">
              <a16:creationId xmlns:a16="http://schemas.microsoft.com/office/drawing/2014/main" id="{06F10076-1E7B-4598-911D-DC20F6507FAF}"/>
            </a:ext>
          </a:extLst>
        </xdr:cNvPr>
        <xdr:cNvPicPr>
          <a:picLocks noChangeAspect="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xdr:blipFill>
      <xdr:spPr>
        <a:xfrm>
          <a:off x="394336" y="25146000"/>
          <a:ext cx="3447626" cy="2420937"/>
        </a:xfrm>
        <a:prstGeom prst="rect">
          <a:avLst/>
        </a:prstGeom>
      </xdr:spPr>
    </xdr:pic>
    <xdr:clientData/>
  </xdr:twoCellAnchor>
  <xdr:twoCellAnchor editAs="oneCell">
    <xdr:from>
      <xdr:col>7</xdr:col>
      <xdr:colOff>278096</xdr:colOff>
      <xdr:row>136</xdr:row>
      <xdr:rowOff>68078</xdr:rowOff>
    </xdr:from>
    <xdr:to>
      <xdr:col>11</xdr:col>
      <xdr:colOff>148202</xdr:colOff>
      <xdr:row>149</xdr:row>
      <xdr:rowOff>108770</xdr:rowOff>
    </xdr:to>
    <xdr:pic>
      <xdr:nvPicPr>
        <xdr:cNvPr id="21" name="32 Imagen">
          <a:extLst>
            <a:ext uri="{FF2B5EF4-FFF2-40B4-BE49-F238E27FC236}">
              <a16:creationId xmlns:a16="http://schemas.microsoft.com/office/drawing/2014/main" id="{F5F68EFC-04BA-4E17-B0D0-5DD343EA1378}"/>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xdr:blipFill>
      <xdr:spPr>
        <a:xfrm>
          <a:off x="4225256" y="25175978"/>
          <a:ext cx="3459126" cy="2418132"/>
        </a:xfrm>
        <a:prstGeom prst="rect">
          <a:avLst/>
        </a:prstGeom>
      </xdr:spPr>
    </xdr:pic>
    <xdr:clientData/>
  </xdr:twoCellAnchor>
  <xdr:oneCellAnchor>
    <xdr:from>
      <xdr:col>1</xdr:col>
      <xdr:colOff>115630</xdr:colOff>
      <xdr:row>152</xdr:row>
      <xdr:rowOff>86722</xdr:rowOff>
    </xdr:from>
    <xdr:ext cx="3357336" cy="2518002"/>
    <xdr:pic>
      <xdr:nvPicPr>
        <xdr:cNvPr id="22" name="35 Imagen">
          <a:extLst>
            <a:ext uri="{FF2B5EF4-FFF2-40B4-BE49-F238E27FC236}">
              <a16:creationId xmlns:a16="http://schemas.microsoft.com/office/drawing/2014/main" id="{E88A4A5C-7ECA-42CF-9B08-CA8C11E3E66A}"/>
            </a:ext>
          </a:extLst>
        </xdr:cNvPr>
        <xdr:cNvPicPr>
          <a:picLocks noChangeAspect="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xdr:blipFill>
      <xdr:spPr>
        <a:xfrm>
          <a:off x="367090" y="28135942"/>
          <a:ext cx="3357336" cy="2518002"/>
        </a:xfrm>
        <a:prstGeom prst="rect">
          <a:avLst/>
        </a:prstGeom>
      </xdr:spPr>
    </xdr:pic>
    <xdr:clientData/>
  </xdr:oneCellAnchor>
  <xdr:oneCellAnchor>
    <xdr:from>
      <xdr:col>7</xdr:col>
      <xdr:colOff>280748</xdr:colOff>
      <xdr:row>152</xdr:row>
      <xdr:rowOff>70067</xdr:rowOff>
    </xdr:from>
    <xdr:ext cx="3350952" cy="2513214"/>
    <xdr:pic>
      <xdr:nvPicPr>
        <xdr:cNvPr id="23" name="32 Imagen">
          <a:extLst>
            <a:ext uri="{FF2B5EF4-FFF2-40B4-BE49-F238E27FC236}">
              <a16:creationId xmlns:a16="http://schemas.microsoft.com/office/drawing/2014/main" id="{99EFD358-D1E7-4179-92A1-68B157D75F14}"/>
            </a:ext>
          </a:extLst>
        </xdr:cNvPr>
        <xdr:cNvPicPr>
          <a:picLocks noChangeAspect="1"/>
        </xdr:cNvPicPr>
      </xdr:nvPicPr>
      <xdr:blipFill>
        <a:blip xmlns:r="http://schemas.openxmlformats.org/officeDocument/2006/relationships" r:embed="rId22" cstate="screen">
          <a:extLst>
            <a:ext uri="{28A0092B-C50C-407E-A947-70E740481C1C}">
              <a14:useLocalDpi xmlns:a14="http://schemas.microsoft.com/office/drawing/2010/main"/>
            </a:ext>
          </a:extLst>
        </a:blip>
        <a:srcRect/>
        <a:stretch/>
      </xdr:blipFill>
      <xdr:spPr>
        <a:xfrm>
          <a:off x="4227908" y="28119287"/>
          <a:ext cx="3350952" cy="2513214"/>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202266</xdr:colOff>
      <xdr:row>0</xdr:row>
      <xdr:rowOff>52617</xdr:rowOff>
    </xdr:from>
    <xdr:ext cx="843803" cy="750395"/>
    <xdr:pic>
      <xdr:nvPicPr>
        <xdr:cNvPr id="2" name="2 Imagen">
          <a:extLst>
            <a:ext uri="{FF2B5EF4-FFF2-40B4-BE49-F238E27FC236}">
              <a16:creationId xmlns:a16="http://schemas.microsoft.com/office/drawing/2014/main" id="{967EA4DC-DE4D-4606-91CB-988398460D2F}"/>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53726" y="52617"/>
          <a:ext cx="843803" cy="750395"/>
        </a:xfrm>
        <a:prstGeom prst="rect">
          <a:avLst/>
        </a:prstGeom>
      </xdr:spPr>
    </xdr:pic>
    <xdr:clientData/>
  </xdr:oneCellAnchor>
  <xdr:oneCellAnchor>
    <xdr:from>
      <xdr:col>10</xdr:col>
      <xdr:colOff>104775</xdr:colOff>
      <xdr:row>0</xdr:row>
      <xdr:rowOff>200026</xdr:rowOff>
    </xdr:from>
    <xdr:ext cx="933450" cy="552450"/>
    <xdr:pic>
      <xdr:nvPicPr>
        <xdr:cNvPr id="3" name="4 Imagen">
          <a:extLst>
            <a:ext uri="{FF2B5EF4-FFF2-40B4-BE49-F238E27FC236}">
              <a16:creationId xmlns:a16="http://schemas.microsoft.com/office/drawing/2014/main" id="{78FA4100-A41F-434E-BBF1-BD108CB1AF89}"/>
            </a:ext>
          </a:extLst>
        </xdr:cNvPr>
        <xdr:cNvPicPr>
          <a:picLocks noChangeAspect="1"/>
        </xdr:cNvPicPr>
      </xdr:nvPicPr>
      <xdr:blipFill>
        <a:blip xmlns:r="http://schemas.openxmlformats.org/officeDocument/2006/relationships" r:embed="rId2"/>
        <a:stretch>
          <a:fillRect/>
        </a:stretch>
      </xdr:blipFill>
      <xdr:spPr>
        <a:xfrm>
          <a:off x="6703695" y="200026"/>
          <a:ext cx="933450" cy="552450"/>
        </a:xfrm>
        <a:prstGeom prst="rect">
          <a:avLst/>
        </a:prstGeom>
      </xdr:spPr>
    </xdr:pic>
    <xdr:clientData/>
  </xdr:oneCellAnchor>
  <xdr:twoCellAnchor editAs="oneCell">
    <xdr:from>
      <xdr:col>2</xdr:col>
      <xdr:colOff>-1</xdr:colOff>
      <xdr:row>7</xdr:row>
      <xdr:rowOff>95249</xdr:rowOff>
    </xdr:from>
    <xdr:to>
      <xdr:col>6</xdr:col>
      <xdr:colOff>619125</xdr:colOff>
      <xdr:row>15</xdr:row>
      <xdr:rowOff>261937</xdr:rowOff>
    </xdr:to>
    <xdr:pic>
      <xdr:nvPicPr>
        <xdr:cNvPr id="4" name="Imagen 3" descr="F:\DCIM\117___12\IMG_9646.JPG">
          <a:extLst>
            <a:ext uri="{FF2B5EF4-FFF2-40B4-BE49-F238E27FC236}">
              <a16:creationId xmlns:a16="http://schemas.microsoft.com/office/drawing/2014/main" id="{04ED6571-28A2-4D0F-A14E-20C190559D41}"/>
            </a:ext>
          </a:extLst>
        </xdr:cNvPr>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571499" y="1924049"/>
          <a:ext cx="3408046" cy="2666048"/>
        </a:xfrm>
        <a:prstGeom prst="rect">
          <a:avLst/>
        </a:prstGeom>
        <a:noFill/>
        <a:ln>
          <a:noFill/>
        </a:ln>
      </xdr:spPr>
    </xdr:pic>
    <xdr:clientData/>
  </xdr:twoCellAnchor>
  <xdr:twoCellAnchor editAs="oneCell">
    <xdr:from>
      <xdr:col>7</xdr:col>
      <xdr:colOff>119063</xdr:colOff>
      <xdr:row>7</xdr:row>
      <xdr:rowOff>142875</xdr:rowOff>
    </xdr:from>
    <xdr:to>
      <xdr:col>11</xdr:col>
      <xdr:colOff>619125</xdr:colOff>
      <xdr:row>15</xdr:row>
      <xdr:rowOff>238124</xdr:rowOff>
    </xdr:to>
    <xdr:pic>
      <xdr:nvPicPr>
        <xdr:cNvPr id="5" name="Imagen 4" descr="F:\DCIM\117___12\IMG_9644.JPG">
          <a:extLst>
            <a:ext uri="{FF2B5EF4-FFF2-40B4-BE49-F238E27FC236}">
              <a16:creationId xmlns:a16="http://schemas.microsoft.com/office/drawing/2014/main" id="{546D5570-C3FF-4249-962F-56FA7EAD3B38}"/>
            </a:ext>
          </a:extLst>
        </xdr:cNvPr>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4393883" y="1971675"/>
          <a:ext cx="3746182" cy="2594609"/>
        </a:xfrm>
        <a:prstGeom prst="rect">
          <a:avLst/>
        </a:prstGeom>
        <a:noFill/>
        <a:ln>
          <a:noFill/>
        </a:ln>
      </xdr:spPr>
    </xdr:pic>
    <xdr:clientData/>
  </xdr:twoCellAnchor>
  <xdr:twoCellAnchor editAs="oneCell">
    <xdr:from>
      <xdr:col>1</xdr:col>
      <xdr:colOff>190499</xdr:colOff>
      <xdr:row>16</xdr:row>
      <xdr:rowOff>166687</xdr:rowOff>
    </xdr:from>
    <xdr:to>
      <xdr:col>6</xdr:col>
      <xdr:colOff>785812</xdr:colOff>
      <xdr:row>24</xdr:row>
      <xdr:rowOff>500062</xdr:rowOff>
    </xdr:to>
    <xdr:pic>
      <xdr:nvPicPr>
        <xdr:cNvPr id="6" name="Imagen 5" descr="F:\DCIM\117___12\IMG_9635.JPG">
          <a:extLst>
            <a:ext uri="{FF2B5EF4-FFF2-40B4-BE49-F238E27FC236}">
              <a16:creationId xmlns:a16="http://schemas.microsoft.com/office/drawing/2014/main" id="{629DC749-F99C-4743-B46A-1FC1A5F93B8B}"/>
            </a:ext>
          </a:extLst>
        </xdr:cNvPr>
        <xdr:cNvPicPr/>
      </xdr:nvPicPr>
      <xdr:blipFill>
        <a:blip xmlns:r="http://schemas.openxmlformats.org/officeDocument/2006/relationships" r:embed="rId5" cstate="screen">
          <a:extLst>
            <a:ext uri="{28A0092B-C50C-407E-A947-70E740481C1C}">
              <a14:useLocalDpi xmlns:a14="http://schemas.microsoft.com/office/drawing/2010/main"/>
            </a:ext>
          </a:extLst>
        </a:blip>
        <a:srcRect/>
        <a:stretch>
          <a:fillRect/>
        </a:stretch>
      </xdr:blipFill>
      <xdr:spPr bwMode="auto">
        <a:xfrm>
          <a:off x="441959" y="4845367"/>
          <a:ext cx="3704273" cy="2832735"/>
        </a:xfrm>
        <a:prstGeom prst="rect">
          <a:avLst/>
        </a:prstGeom>
        <a:noFill/>
        <a:ln>
          <a:noFill/>
        </a:ln>
      </xdr:spPr>
    </xdr:pic>
    <xdr:clientData/>
  </xdr:twoCellAnchor>
  <xdr:twoCellAnchor editAs="oneCell">
    <xdr:from>
      <xdr:col>7</xdr:col>
      <xdr:colOff>166687</xdr:colOff>
      <xdr:row>16</xdr:row>
      <xdr:rowOff>119062</xdr:rowOff>
    </xdr:from>
    <xdr:to>
      <xdr:col>11</xdr:col>
      <xdr:colOff>690563</xdr:colOff>
      <xdr:row>24</xdr:row>
      <xdr:rowOff>452437</xdr:rowOff>
    </xdr:to>
    <xdr:pic>
      <xdr:nvPicPr>
        <xdr:cNvPr id="7" name="Imagen 6" descr="F:\DCIM\117___12\IMG_9626.JPG">
          <a:extLst>
            <a:ext uri="{FF2B5EF4-FFF2-40B4-BE49-F238E27FC236}">
              <a16:creationId xmlns:a16="http://schemas.microsoft.com/office/drawing/2014/main" id="{9171D41D-D06D-45AD-BDE2-C0C20379F2A1}"/>
            </a:ext>
          </a:extLst>
        </xdr:cNvPr>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4441507" y="4797742"/>
          <a:ext cx="3769996" cy="2832735"/>
        </a:xfrm>
        <a:prstGeom prst="rect">
          <a:avLst/>
        </a:prstGeom>
        <a:noFill/>
        <a:ln>
          <a:noFill/>
        </a:ln>
      </xdr:spPr>
    </xdr:pic>
    <xdr:clientData/>
  </xdr:twoCellAnchor>
  <xdr:twoCellAnchor editAs="oneCell">
    <xdr:from>
      <xdr:col>7</xdr:col>
      <xdr:colOff>95248</xdr:colOff>
      <xdr:row>35</xdr:row>
      <xdr:rowOff>215502</xdr:rowOff>
    </xdr:from>
    <xdr:to>
      <xdr:col>11</xdr:col>
      <xdr:colOff>704848</xdr:colOff>
      <xdr:row>43</xdr:row>
      <xdr:rowOff>166686</xdr:rowOff>
    </xdr:to>
    <xdr:pic>
      <xdr:nvPicPr>
        <xdr:cNvPr id="8" name="Imagen 7">
          <a:extLst>
            <a:ext uri="{FF2B5EF4-FFF2-40B4-BE49-F238E27FC236}">
              <a16:creationId xmlns:a16="http://schemas.microsoft.com/office/drawing/2014/main" id="{F5327C45-ED78-46A4-9E3F-AC34413DFF0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rot="10800000" flipV="1">
          <a:off x="4370068" y="11607402"/>
          <a:ext cx="3855720" cy="2846784"/>
        </a:xfrm>
        <a:prstGeom prst="rect">
          <a:avLst/>
        </a:prstGeom>
      </xdr:spPr>
    </xdr:pic>
    <xdr:clientData/>
  </xdr:twoCellAnchor>
  <xdr:twoCellAnchor editAs="oneCell">
    <xdr:from>
      <xdr:col>1</xdr:col>
      <xdr:colOff>102374</xdr:colOff>
      <xdr:row>35</xdr:row>
      <xdr:rowOff>240488</xdr:rowOff>
    </xdr:from>
    <xdr:to>
      <xdr:col>6</xdr:col>
      <xdr:colOff>813599</xdr:colOff>
      <xdr:row>43</xdr:row>
      <xdr:rowOff>142875</xdr:rowOff>
    </xdr:to>
    <xdr:pic>
      <xdr:nvPicPr>
        <xdr:cNvPr id="9" name="Imagen 8">
          <a:extLst>
            <a:ext uri="{FF2B5EF4-FFF2-40B4-BE49-F238E27FC236}">
              <a16:creationId xmlns:a16="http://schemas.microsoft.com/office/drawing/2014/main" id="{7BC8DD17-725F-4CE7-994D-30A8D2131D9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rot="10800000" flipV="1">
          <a:off x="353834" y="11632388"/>
          <a:ext cx="3820185" cy="2797987"/>
        </a:xfrm>
        <a:prstGeom prst="rect">
          <a:avLst/>
        </a:prstGeom>
      </xdr:spPr>
    </xdr:pic>
    <xdr:clientData/>
  </xdr:twoCellAnchor>
  <xdr:twoCellAnchor editAs="oneCell">
    <xdr:from>
      <xdr:col>7</xdr:col>
      <xdr:colOff>85687</xdr:colOff>
      <xdr:row>26</xdr:row>
      <xdr:rowOff>80927</xdr:rowOff>
    </xdr:from>
    <xdr:to>
      <xdr:col>11</xdr:col>
      <xdr:colOff>620724</xdr:colOff>
      <xdr:row>34</xdr:row>
      <xdr:rowOff>381001</xdr:rowOff>
    </xdr:to>
    <xdr:pic>
      <xdr:nvPicPr>
        <xdr:cNvPr id="10" name="Imagen 9">
          <a:extLst>
            <a:ext uri="{FF2B5EF4-FFF2-40B4-BE49-F238E27FC236}">
              <a16:creationId xmlns:a16="http://schemas.microsoft.com/office/drawing/2014/main" id="{F4C671E7-A640-4130-A6A5-BBB45CD127E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rot="10800000" flipV="1">
          <a:off x="4360507" y="8363867"/>
          <a:ext cx="3781157" cy="2799434"/>
        </a:xfrm>
        <a:prstGeom prst="rect">
          <a:avLst/>
        </a:prstGeom>
      </xdr:spPr>
    </xdr:pic>
    <xdr:clientData/>
  </xdr:twoCellAnchor>
  <xdr:twoCellAnchor editAs="oneCell">
    <xdr:from>
      <xdr:col>1</xdr:col>
      <xdr:colOff>71437</xdr:colOff>
      <xdr:row>26</xdr:row>
      <xdr:rowOff>135675</xdr:rowOff>
    </xdr:from>
    <xdr:to>
      <xdr:col>6</xdr:col>
      <xdr:colOff>827162</xdr:colOff>
      <xdr:row>34</xdr:row>
      <xdr:rowOff>476250</xdr:rowOff>
    </xdr:to>
    <xdr:pic>
      <xdr:nvPicPr>
        <xdr:cNvPr id="11" name="Imagen 10">
          <a:extLst>
            <a:ext uri="{FF2B5EF4-FFF2-40B4-BE49-F238E27FC236}">
              <a16:creationId xmlns:a16="http://schemas.microsoft.com/office/drawing/2014/main" id="{0A36A774-5A2B-4E2D-B6CF-9C73F6208E0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rot="10800000" flipV="1">
          <a:off x="322897" y="8418615"/>
          <a:ext cx="3864685" cy="2839935"/>
        </a:xfrm>
        <a:prstGeom prst="rect">
          <a:avLst/>
        </a:prstGeom>
      </xdr:spPr>
    </xdr:pic>
    <xdr:clientData/>
  </xdr:twoCellAnchor>
  <xdr:twoCellAnchor editAs="oneCell">
    <xdr:from>
      <xdr:col>7</xdr:col>
      <xdr:colOff>84667</xdr:colOff>
      <xdr:row>45</xdr:row>
      <xdr:rowOff>52661</xdr:rowOff>
    </xdr:from>
    <xdr:to>
      <xdr:col>11</xdr:col>
      <xdr:colOff>725496</xdr:colOff>
      <xdr:row>53</xdr:row>
      <xdr:rowOff>116416</xdr:rowOff>
    </xdr:to>
    <xdr:pic>
      <xdr:nvPicPr>
        <xdr:cNvPr id="12" name="Imagen 11">
          <a:extLst>
            <a:ext uri="{FF2B5EF4-FFF2-40B4-BE49-F238E27FC236}">
              <a16:creationId xmlns:a16="http://schemas.microsoft.com/office/drawing/2014/main" id="{1AE082E5-D22B-4B28-B0C5-90BA648DA23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359487" y="15056441"/>
          <a:ext cx="3886949" cy="2654555"/>
        </a:xfrm>
        <a:prstGeom prst="rect">
          <a:avLst/>
        </a:prstGeom>
      </xdr:spPr>
    </xdr:pic>
    <xdr:clientData/>
  </xdr:twoCellAnchor>
  <xdr:twoCellAnchor editAs="oneCell">
    <xdr:from>
      <xdr:col>7</xdr:col>
      <xdr:colOff>86500</xdr:colOff>
      <xdr:row>54</xdr:row>
      <xdr:rowOff>45617</xdr:rowOff>
    </xdr:from>
    <xdr:to>
      <xdr:col>11</xdr:col>
      <xdr:colOff>685143</xdr:colOff>
      <xdr:row>61</xdr:row>
      <xdr:rowOff>317501</xdr:rowOff>
    </xdr:to>
    <xdr:pic>
      <xdr:nvPicPr>
        <xdr:cNvPr id="13" name="Imagen 12">
          <a:extLst>
            <a:ext uri="{FF2B5EF4-FFF2-40B4-BE49-F238E27FC236}">
              <a16:creationId xmlns:a16="http://schemas.microsoft.com/office/drawing/2014/main" id="{91A10E60-384E-45F4-9502-A6145513426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361320" y="17830697"/>
          <a:ext cx="3844763" cy="2634084"/>
        </a:xfrm>
        <a:prstGeom prst="rect">
          <a:avLst/>
        </a:prstGeom>
      </xdr:spPr>
    </xdr:pic>
    <xdr:clientData/>
  </xdr:twoCellAnchor>
  <xdr:twoCellAnchor editAs="oneCell">
    <xdr:from>
      <xdr:col>1</xdr:col>
      <xdr:colOff>63498</xdr:colOff>
      <xdr:row>54</xdr:row>
      <xdr:rowOff>42765</xdr:rowOff>
    </xdr:from>
    <xdr:to>
      <xdr:col>6</xdr:col>
      <xdr:colOff>828501</xdr:colOff>
      <xdr:row>62</xdr:row>
      <xdr:rowOff>10583</xdr:rowOff>
    </xdr:to>
    <xdr:pic>
      <xdr:nvPicPr>
        <xdr:cNvPr id="14" name="Imagen 13">
          <a:extLst>
            <a:ext uri="{FF2B5EF4-FFF2-40B4-BE49-F238E27FC236}">
              <a16:creationId xmlns:a16="http://schemas.microsoft.com/office/drawing/2014/main" id="{924C481D-B680-469D-8841-B500198B41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14958" y="17827845"/>
          <a:ext cx="3873963" cy="2650058"/>
        </a:xfrm>
        <a:prstGeom prst="rect">
          <a:avLst/>
        </a:prstGeom>
      </xdr:spPr>
    </xdr:pic>
    <xdr:clientData/>
  </xdr:twoCellAnchor>
  <xdr:twoCellAnchor editAs="oneCell">
    <xdr:from>
      <xdr:col>1</xdr:col>
      <xdr:colOff>95250</xdr:colOff>
      <xdr:row>45</xdr:row>
      <xdr:rowOff>87374</xdr:rowOff>
    </xdr:from>
    <xdr:to>
      <xdr:col>6</xdr:col>
      <xdr:colOff>814917</xdr:colOff>
      <xdr:row>53</xdr:row>
      <xdr:rowOff>93737</xdr:rowOff>
    </xdr:to>
    <xdr:pic>
      <xdr:nvPicPr>
        <xdr:cNvPr id="15" name="Imagen 14">
          <a:extLst>
            <a:ext uri="{FF2B5EF4-FFF2-40B4-BE49-F238E27FC236}">
              <a16:creationId xmlns:a16="http://schemas.microsoft.com/office/drawing/2014/main" id="{3BE32AC1-4BD8-4E9F-A1B7-CC5A1ECA0E5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46710" y="15091154"/>
          <a:ext cx="3828627" cy="259716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quipo3\c\LABORATORIO\FORMATOS\R%20INT%2010%20LIMITES%20DE%20CONSISTENCIA.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LaMirla\Downloads\Equipo3\c\LABORATORIO\FORMATOS\R%20INT%2010%20LIMITES%20DE%20CONSISTENCIA.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LICITA~1\AppData\Local\Temp\Rar$DI29.6936\JESSY\calidad\Cambio%20D\Contra%20%20Interventor&#237;a\IDU-184-98\Informe%20Mensual\FORMATOS%20INFORME%20%20MENSUAL%2018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SVR-ASSA2008\financiero\Documents%20and%20Settings\Asis_Proyecto_1\Escritorio\Recaudo-CCS-0109%20FIDUCOLOMBIA_A31-SM.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VIAS4G\SEGUIMIENTOOBLIGACIONES\Seguimiento%20Obligaciones%20Financieras%20Mar%20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Users\LaMirla\Downloads\PISVR01\datos\VIAS4G\SEGUIMIENTOOBLIGACIONES\Seguimiento%20Obligaciones%20Financieras%20Mar%20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G:\datos\VIAS4G\SEGUIMIENTOOBLIGACIONES\Seguimiento%20Obligaciones%20Financieras%20Mar%20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PISVR01\datos\VIAS4G\SEGUIMIENTOOBLIGACIONES\Seguimiento%20Obligaciones%20Financieras%20Mar%201.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datos\VIAS4G\SEGUIMIENTOOBLIGACIONES\Seguimiento%20Obligaciones%20Financieras%20Mar%201.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192.168.5.101\datos\datos\VIAS4G\SEGUIMIENTOOBLIGACIONES\Seguimiento%20Obligaciones%20Financieras%20Mar%20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A:\Vertraulich\GEOPRUEBAS\EXCELL\FORMATOS\L'Concret%20y%20Pavimentos..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Z:\Documents%20and%20Settings\Compaq_Propietario\Escritorio\marisol%20dic%2027%202007\F-095-6%20Ambiental%202.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MINCIVILSVR\SigCass\B.%20PROCESOS%20DE%20SOPORTE\B9.%20GESTION%20DOCUMENTAL\CONTROL%20DE%20DOCUMENTOS\F-198-1%20Control%20de%20cambios%20y%20distribucion%20de%20documentos%20del%20SIG%20CAS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Calidad\sigcass\B.%20PROCESOS%20DE%20SOPORTE\B9.%20GESTION%20DOCUMENTAL\CONTROL%20DE%20DOCUMENTOS\F-198-1%20Control%20de%20cambios%20y%20distribucion%20de%20documentos%20del%20SIG%20CAS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mite de Consistencia 4516"/>
      <sheetName val="Limite de Consistencia 4515"/>
      <sheetName val="DATOS"/>
      <sheetName val="Lista peajes"/>
      <sheetName val="Nomenclatura"/>
    </sheetNames>
    <sheetDataSet>
      <sheetData sheetId="0" refreshError="1"/>
      <sheetData sheetId="1" refreshError="1"/>
      <sheetData sheetId="2">
        <row r="2">
          <cell r="A2" t="str">
            <v>REF</v>
          </cell>
          <cell r="B2" t="str">
            <v>OBRA</v>
          </cell>
          <cell r="C2" t="str">
            <v>DESCRIPCION</v>
          </cell>
          <cell r="D2" t="str">
            <v>FECHA</v>
          </cell>
          <cell r="E2" t="str">
            <v>No.GOL1</v>
          </cell>
          <cell r="F2" t="str">
            <v>VIDRI</v>
          </cell>
          <cell r="G2" t="str">
            <v>P1</v>
          </cell>
          <cell r="H2" t="str">
            <v>P2</v>
          </cell>
          <cell r="I2" t="str">
            <v>No.GOL2</v>
          </cell>
          <cell r="J2" t="str">
            <v>VIDRI</v>
          </cell>
          <cell r="K2" t="str">
            <v>P1</v>
          </cell>
          <cell r="L2" t="str">
            <v>P2</v>
          </cell>
          <cell r="M2" t="str">
            <v>No.GOL3</v>
          </cell>
          <cell r="N2" t="str">
            <v>VIDRI</v>
          </cell>
          <cell r="O2" t="str">
            <v>P1</v>
          </cell>
          <cell r="P2" t="str">
            <v>P2</v>
          </cell>
          <cell r="Q2" t="str">
            <v>vidr3</v>
          </cell>
          <cell r="R2" t="str">
            <v>P1</v>
          </cell>
          <cell r="S2" t="str">
            <v>P2</v>
          </cell>
          <cell r="T2" t="str">
            <v>vidr4</v>
          </cell>
          <cell r="U2" t="str">
            <v>P1</v>
          </cell>
          <cell r="V2" t="str">
            <v>P2</v>
          </cell>
          <cell r="W2" t="str">
            <v>LIM LIQ</v>
          </cell>
        </row>
        <row r="3">
          <cell r="A3">
            <v>1</v>
          </cell>
          <cell r="B3" t="str">
            <v>MEJORAMIENTO Y MANTENIMIENTO DEL CORREDOR VIAL DEL MAGDALENA</v>
          </cell>
          <cell r="C3" t="str">
            <v>PR 0+000 TRAMO 4516</v>
          </cell>
          <cell r="D3" t="str">
            <v>Mayo 13 2005</v>
          </cell>
        </row>
        <row r="4">
          <cell r="A4">
            <v>3</v>
          </cell>
          <cell r="B4" t="str">
            <v>MEJORAMIENTO Y MANTENIMIENTO DEL CORREDOR VIAL DEL MAGDALENA</v>
          </cell>
          <cell r="C4" t="str">
            <v>PR 20+000 TRAMO 4515</v>
          </cell>
          <cell r="D4" t="str">
            <v>Mayo 13 2005</v>
          </cell>
          <cell r="E4">
            <v>32</v>
          </cell>
          <cell r="F4">
            <v>16.899999999999999</v>
          </cell>
          <cell r="G4">
            <v>24.240000000000002</v>
          </cell>
          <cell r="H4">
            <v>20.79</v>
          </cell>
          <cell r="I4">
            <v>22</v>
          </cell>
          <cell r="J4">
            <v>16.899999999999999</v>
          </cell>
          <cell r="K4">
            <v>24.67</v>
          </cell>
          <cell r="L4">
            <v>20.92</v>
          </cell>
          <cell r="M4">
            <v>12</v>
          </cell>
          <cell r="N4">
            <v>15.75</v>
          </cell>
          <cell r="O4">
            <v>29.1</v>
          </cell>
          <cell r="P4">
            <v>24.46</v>
          </cell>
          <cell r="Q4">
            <v>15.4</v>
          </cell>
          <cell r="R4">
            <v>24.1</v>
          </cell>
          <cell r="S4">
            <v>21.6</v>
          </cell>
          <cell r="T4">
            <v>15</v>
          </cell>
          <cell r="U4">
            <v>22.200000000000003</v>
          </cell>
          <cell r="V4">
            <v>19.799999999999997</v>
          </cell>
          <cell r="W4">
            <v>0.17299999999999999</v>
          </cell>
        </row>
        <row r="5">
          <cell r="A5">
            <v>4</v>
          </cell>
          <cell r="B5" t="str">
            <v>MEJORAMIENTO Y MANTENIMIENTO DEL CORREDOR VIAL DEL MAGDALENA</v>
          </cell>
          <cell r="C5" t="str">
            <v>PR 40+000 TRAMO 4516</v>
          </cell>
          <cell r="D5" t="str">
            <v>Mayo 13 2005</v>
          </cell>
          <cell r="E5">
            <v>38</v>
          </cell>
          <cell r="F5">
            <v>15.33</v>
          </cell>
          <cell r="G5">
            <v>41.26</v>
          </cell>
          <cell r="H5">
            <v>35.28</v>
          </cell>
          <cell r="I5">
            <v>28</v>
          </cell>
          <cell r="J5">
            <v>15.04</v>
          </cell>
          <cell r="K5">
            <v>26.369999999999997</v>
          </cell>
          <cell r="L5">
            <v>22.39</v>
          </cell>
          <cell r="M5">
            <v>18</v>
          </cell>
          <cell r="N5">
            <v>15.41</v>
          </cell>
          <cell r="O5">
            <v>20.919999999999998</v>
          </cell>
          <cell r="P5">
            <v>17.59</v>
          </cell>
          <cell r="Q5">
            <v>15.73</v>
          </cell>
          <cell r="R5">
            <v>18.87</v>
          </cell>
          <cell r="S5">
            <v>16.760000000000002</v>
          </cell>
          <cell r="T5">
            <v>15.04</v>
          </cell>
          <cell r="U5">
            <v>20.050000000000004</v>
          </cell>
          <cell r="V5">
            <v>17.86</v>
          </cell>
          <cell r="W5">
            <v>0.189</v>
          </cell>
        </row>
        <row r="6">
          <cell r="A6">
            <v>5</v>
          </cell>
          <cell r="B6" t="str">
            <v>MEJORAMIENTO Y MANTENIMIENTO DEL CORREDOR VIAL DEL MAGDALENA</v>
          </cell>
          <cell r="C6" t="str">
            <v>PR 60+000 TRAMO 4516</v>
          </cell>
          <cell r="D6" t="str">
            <v>Mayo 13 2005</v>
          </cell>
        </row>
        <row r="7">
          <cell r="A7">
            <v>6</v>
          </cell>
          <cell r="B7" t="str">
            <v>MEJORAMIENTO Y MANTENIMIENTO DEL CORREDOR VIAL DEL MAGDALENA</v>
          </cell>
          <cell r="C7" t="str">
            <v>PR 80+000 TRAMO 4516</v>
          </cell>
          <cell r="D7" t="str">
            <v>Mayo 13 2005</v>
          </cell>
        </row>
        <row r="8">
          <cell r="A8">
            <v>7</v>
          </cell>
        </row>
        <row r="9">
          <cell r="A9">
            <v>8</v>
          </cell>
        </row>
        <row r="10">
          <cell r="A10">
            <v>9</v>
          </cell>
        </row>
        <row r="11">
          <cell r="A11">
            <v>10</v>
          </cell>
        </row>
        <row r="12">
          <cell r="A12">
            <v>11</v>
          </cell>
        </row>
        <row r="13">
          <cell r="A13">
            <v>12</v>
          </cell>
        </row>
        <row r="14">
          <cell r="A14">
            <v>13</v>
          </cell>
        </row>
        <row r="15">
          <cell r="A15">
            <v>14</v>
          </cell>
        </row>
        <row r="16">
          <cell r="A16">
            <v>15</v>
          </cell>
        </row>
        <row r="17">
          <cell r="A17">
            <v>16</v>
          </cell>
        </row>
      </sheetData>
      <sheetData sheetId="3" refreshError="1"/>
      <sheetData sheetId="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resul laborat"/>
      <sheetName val="densidad en el terreno"/>
      <sheetName val="res densidad en el terreno"/>
      <sheetName val="limites de consistenc y gradaci"/>
      <sheetName val="rotura a la compres de cilindro"/>
      <sheetName val="rotura a la compr de cilin(int)"/>
      <sheetName val="consec muestras"/>
      <sheetName val="Mats. Base"/>
      <sheetName val="mats. sub"/>
      <sheetName val="Sub-base"/>
      <sheetName val="ensayo a flexion viguetas"/>
      <sheetName val="cant de obra ejecutadas"/>
      <sheetName val="control de muestra cilindros"/>
      <sheetName val="ensayo compact"/>
      <sheetName val="cuadro 10 (FACTURA CONTRAT)"/>
      <sheetName val="PESO ESP GRUESO"/>
      <sheetName val="Cuadro 5C"/>
      <sheetName val="ensayo masa unitaria"/>
      <sheetName val="INDICE DE ALARGAM"/>
      <sheetName val="Cuadro 5E"/>
      <sheetName val="Cuadro 5F"/>
      <sheetName val="Cuadro 5G"/>
      <sheetName val="INV Y VOL DE REDES"/>
    </sheetNames>
    <sheetDataSet>
      <sheetData sheetId="0">
        <row r="33">
          <cell r="AE33">
            <v>23</v>
          </cell>
        </row>
        <row r="34">
          <cell r="AE34">
            <v>22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LORES I"/>
      <sheetName val="FLORES II"/>
      <sheetName val="GARZONES I"/>
      <sheetName val="GARZONES II"/>
      <sheetName val="Consignaciones CCS"/>
      <sheetName val="Certificación"/>
      <sheetName val="Mayor Valor"/>
    </sheetNames>
    <sheetDataSet>
      <sheetData sheetId="0"/>
      <sheetData sheetId="1"/>
      <sheetData sheetId="2"/>
      <sheetData sheetId="3"/>
      <sheetData sheetId="4">
        <row r="8">
          <cell r="A8" t="str">
            <v>FLORES I</v>
          </cell>
          <cell r="C8">
            <v>39814</v>
          </cell>
          <cell r="D8">
            <v>3</v>
          </cell>
          <cell r="G8" t="str">
            <v>R</v>
          </cell>
          <cell r="H8">
            <v>4078460</v>
          </cell>
        </row>
        <row r="9">
          <cell r="A9" t="str">
            <v>FLORES I</v>
          </cell>
          <cell r="C9">
            <v>39815</v>
          </cell>
          <cell r="D9">
            <v>3</v>
          </cell>
          <cell r="G9" t="str">
            <v>R</v>
          </cell>
          <cell r="H9">
            <v>11588430</v>
          </cell>
        </row>
        <row r="10">
          <cell r="A10" t="str">
            <v>FLORES I</v>
          </cell>
          <cell r="C10">
            <v>39816</v>
          </cell>
          <cell r="D10">
            <v>3</v>
          </cell>
          <cell r="G10" t="str">
            <v>R</v>
          </cell>
          <cell r="H10">
            <v>12575170</v>
          </cell>
        </row>
        <row r="11">
          <cell r="A11" t="str">
            <v>FLORES I</v>
          </cell>
          <cell r="C11">
            <v>39817</v>
          </cell>
          <cell r="D11">
            <v>3</v>
          </cell>
          <cell r="G11" t="str">
            <v>R</v>
          </cell>
          <cell r="H11">
            <v>11275670</v>
          </cell>
        </row>
        <row r="12">
          <cell r="A12" t="str">
            <v>FLORES I</v>
          </cell>
          <cell r="C12">
            <v>39818</v>
          </cell>
          <cell r="D12">
            <v>3</v>
          </cell>
          <cell r="G12" t="str">
            <v>R</v>
          </cell>
          <cell r="H12">
            <v>11939240</v>
          </cell>
        </row>
        <row r="13">
          <cell r="A13" t="str">
            <v>FLORES I</v>
          </cell>
          <cell r="C13">
            <v>39819</v>
          </cell>
          <cell r="D13">
            <v>3</v>
          </cell>
          <cell r="G13" t="str">
            <v>R</v>
          </cell>
          <cell r="H13">
            <v>12127000</v>
          </cell>
        </row>
        <row r="14">
          <cell r="A14" t="str">
            <v>FLORES I</v>
          </cell>
          <cell r="C14">
            <v>39820</v>
          </cell>
          <cell r="D14">
            <v>3</v>
          </cell>
          <cell r="G14" t="str">
            <v>R</v>
          </cell>
          <cell r="H14">
            <v>13142870</v>
          </cell>
        </row>
        <row r="15">
          <cell r="A15" t="str">
            <v>FLORES I</v>
          </cell>
          <cell r="C15">
            <v>39821</v>
          </cell>
          <cell r="D15">
            <v>3</v>
          </cell>
          <cell r="G15" t="str">
            <v>R</v>
          </cell>
          <cell r="H15">
            <v>12944510</v>
          </cell>
        </row>
        <row r="16">
          <cell r="A16" t="str">
            <v>FLORES I</v>
          </cell>
          <cell r="C16">
            <v>39822</v>
          </cell>
          <cell r="D16">
            <v>3</v>
          </cell>
          <cell r="G16" t="str">
            <v>R</v>
          </cell>
          <cell r="H16">
            <v>12955270</v>
          </cell>
        </row>
        <row r="17">
          <cell r="A17" t="str">
            <v>FLORES I</v>
          </cell>
          <cell r="C17">
            <v>39823</v>
          </cell>
          <cell r="D17">
            <v>3</v>
          </cell>
          <cell r="G17" t="str">
            <v>R</v>
          </cell>
          <cell r="H17">
            <v>12271070</v>
          </cell>
        </row>
        <row r="18">
          <cell r="A18" t="str">
            <v>FLORES I</v>
          </cell>
          <cell r="C18">
            <v>39824</v>
          </cell>
          <cell r="D18">
            <v>3</v>
          </cell>
          <cell r="G18" t="str">
            <v>R</v>
          </cell>
          <cell r="H18">
            <v>9506190</v>
          </cell>
        </row>
        <row r="19">
          <cell r="A19" t="str">
            <v>FLORES I</v>
          </cell>
          <cell r="C19">
            <v>39825</v>
          </cell>
          <cell r="D19">
            <v>3</v>
          </cell>
          <cell r="G19" t="str">
            <v>R</v>
          </cell>
          <cell r="H19">
            <v>8921650</v>
          </cell>
        </row>
        <row r="20">
          <cell r="A20" t="str">
            <v>FLORES I</v>
          </cell>
          <cell r="C20">
            <v>39826</v>
          </cell>
          <cell r="D20">
            <v>3</v>
          </cell>
          <cell r="G20" t="str">
            <v>R</v>
          </cell>
          <cell r="H20">
            <v>11284440</v>
          </cell>
        </row>
        <row r="21">
          <cell r="A21" t="str">
            <v>FLORES I</v>
          </cell>
          <cell r="C21">
            <v>39827</v>
          </cell>
          <cell r="D21">
            <v>3</v>
          </cell>
          <cell r="G21" t="str">
            <v>R</v>
          </cell>
          <cell r="H21">
            <v>12524880</v>
          </cell>
        </row>
        <row r="22">
          <cell r="A22" t="str">
            <v>FLORES I</v>
          </cell>
          <cell r="C22">
            <v>39828</v>
          </cell>
          <cell r="D22">
            <v>3</v>
          </cell>
          <cell r="G22" t="str">
            <v>R</v>
          </cell>
          <cell r="H22">
            <v>12924850</v>
          </cell>
        </row>
        <row r="23">
          <cell r="A23" t="str">
            <v>FLORES I</v>
          </cell>
          <cell r="C23">
            <v>39829</v>
          </cell>
          <cell r="D23">
            <v>3</v>
          </cell>
          <cell r="G23" t="str">
            <v>R</v>
          </cell>
          <cell r="H23">
            <v>13654550</v>
          </cell>
        </row>
        <row r="24">
          <cell r="A24" t="str">
            <v>FLORES I</v>
          </cell>
          <cell r="C24">
            <v>39830</v>
          </cell>
          <cell r="D24">
            <v>3</v>
          </cell>
          <cell r="G24" t="str">
            <v>R</v>
          </cell>
          <cell r="H24">
            <v>12150880</v>
          </cell>
        </row>
        <row r="25">
          <cell r="A25" t="str">
            <v>FLORES I</v>
          </cell>
          <cell r="C25">
            <v>39831</v>
          </cell>
          <cell r="D25">
            <v>3</v>
          </cell>
          <cell r="G25" t="str">
            <v>R</v>
          </cell>
          <cell r="H25">
            <v>10381280</v>
          </cell>
        </row>
        <row r="26">
          <cell r="A26" t="str">
            <v>FLORES I</v>
          </cell>
          <cell r="C26">
            <v>39832</v>
          </cell>
          <cell r="D26">
            <v>3</v>
          </cell>
          <cell r="G26" t="str">
            <v>R</v>
          </cell>
          <cell r="H26">
            <v>11471450</v>
          </cell>
        </row>
        <row r="27">
          <cell r="A27" t="str">
            <v>FLORES I</v>
          </cell>
          <cell r="C27">
            <v>39833</v>
          </cell>
          <cell r="D27">
            <v>3</v>
          </cell>
          <cell r="G27" t="str">
            <v>R</v>
          </cell>
          <cell r="H27">
            <v>11301840</v>
          </cell>
        </row>
        <row r="28">
          <cell r="A28" t="str">
            <v>FLORES I</v>
          </cell>
          <cell r="C28">
            <v>39834</v>
          </cell>
          <cell r="D28">
            <v>3</v>
          </cell>
          <cell r="G28" t="str">
            <v>R</v>
          </cell>
          <cell r="H28">
            <v>12816170</v>
          </cell>
        </row>
        <row r="29">
          <cell r="A29" t="str">
            <v>FLORES I</v>
          </cell>
          <cell r="C29">
            <v>39835</v>
          </cell>
          <cell r="D29">
            <v>3</v>
          </cell>
          <cell r="G29" t="str">
            <v>R</v>
          </cell>
          <cell r="H29">
            <v>13135010</v>
          </cell>
        </row>
        <row r="30">
          <cell r="A30" t="str">
            <v>FLORES I</v>
          </cell>
          <cell r="C30">
            <v>39836</v>
          </cell>
          <cell r="D30">
            <v>3</v>
          </cell>
          <cell r="G30" t="str">
            <v>R</v>
          </cell>
          <cell r="H30">
            <v>13478050</v>
          </cell>
        </row>
        <row r="31">
          <cell r="A31" t="str">
            <v>FLORES I</v>
          </cell>
          <cell r="C31">
            <v>39837</v>
          </cell>
          <cell r="D31">
            <v>3</v>
          </cell>
          <cell r="G31" t="str">
            <v>R</v>
          </cell>
          <cell r="H31">
            <v>11538790</v>
          </cell>
        </row>
        <row r="32">
          <cell r="A32" t="str">
            <v>FLORES I</v>
          </cell>
          <cell r="C32">
            <v>39838</v>
          </cell>
          <cell r="D32">
            <v>3</v>
          </cell>
          <cell r="G32" t="str">
            <v>R</v>
          </cell>
          <cell r="H32">
            <v>9668560</v>
          </cell>
        </row>
        <row r="33">
          <cell r="A33" t="str">
            <v>FLORES I</v>
          </cell>
          <cell r="C33">
            <v>39839</v>
          </cell>
          <cell r="D33">
            <v>3</v>
          </cell>
          <cell r="G33" t="str">
            <v>R</v>
          </cell>
          <cell r="H33">
            <v>11425470</v>
          </cell>
        </row>
        <row r="34">
          <cell r="A34" t="str">
            <v>FLORES I</v>
          </cell>
          <cell r="C34">
            <v>39840</v>
          </cell>
          <cell r="D34">
            <v>3</v>
          </cell>
          <cell r="G34" t="str">
            <v>R</v>
          </cell>
          <cell r="H34">
            <v>12080870</v>
          </cell>
        </row>
        <row r="35">
          <cell r="A35" t="str">
            <v>FLORES I</v>
          </cell>
          <cell r="C35">
            <v>39841</v>
          </cell>
          <cell r="D35">
            <v>3</v>
          </cell>
          <cell r="G35" t="str">
            <v>R</v>
          </cell>
          <cell r="H35">
            <v>12916100</v>
          </cell>
        </row>
        <row r="36">
          <cell r="A36" t="str">
            <v>FLORES I</v>
          </cell>
          <cell r="C36">
            <v>39842</v>
          </cell>
          <cell r="D36">
            <v>3</v>
          </cell>
          <cell r="G36" t="str">
            <v>R</v>
          </cell>
          <cell r="H36">
            <v>13208510</v>
          </cell>
        </row>
        <row r="37">
          <cell r="A37" t="str">
            <v>FLORES I</v>
          </cell>
          <cell r="C37">
            <v>39843</v>
          </cell>
          <cell r="D37">
            <v>3</v>
          </cell>
          <cell r="G37" t="str">
            <v>R</v>
          </cell>
          <cell r="H37">
            <v>13710390</v>
          </cell>
        </row>
        <row r="38">
          <cell r="A38" t="str">
            <v>FLORES I</v>
          </cell>
          <cell r="C38">
            <v>39844</v>
          </cell>
          <cell r="D38">
            <v>3</v>
          </cell>
          <cell r="G38" t="str">
            <v>R</v>
          </cell>
          <cell r="H38">
            <v>11625960</v>
          </cell>
        </row>
        <row r="39">
          <cell r="A39" t="str">
            <v>FLORES I</v>
          </cell>
          <cell r="C39">
            <v>39814</v>
          </cell>
          <cell r="D39">
            <v>2</v>
          </cell>
          <cell r="G39" t="str">
            <v>R</v>
          </cell>
          <cell r="H39">
            <v>452640</v>
          </cell>
        </row>
        <row r="40">
          <cell r="A40" t="str">
            <v>FLORES I</v>
          </cell>
          <cell r="C40">
            <v>39815</v>
          </cell>
          <cell r="D40">
            <v>2</v>
          </cell>
          <cell r="G40" t="str">
            <v>R</v>
          </cell>
          <cell r="H40">
            <v>1124470</v>
          </cell>
        </row>
        <row r="41">
          <cell r="A41" t="str">
            <v>FLORES I</v>
          </cell>
          <cell r="C41">
            <v>39816</v>
          </cell>
          <cell r="D41">
            <v>2</v>
          </cell>
          <cell r="G41" t="str">
            <v>R</v>
          </cell>
          <cell r="H41">
            <v>1173230</v>
          </cell>
        </row>
        <row r="42">
          <cell r="A42" t="str">
            <v>FLORES I</v>
          </cell>
          <cell r="C42">
            <v>39817</v>
          </cell>
          <cell r="D42">
            <v>2</v>
          </cell>
          <cell r="G42" t="str">
            <v>R</v>
          </cell>
          <cell r="H42">
            <v>1020280</v>
          </cell>
        </row>
        <row r="43">
          <cell r="A43" t="str">
            <v>FLORES I</v>
          </cell>
          <cell r="C43">
            <v>39818</v>
          </cell>
          <cell r="D43">
            <v>2</v>
          </cell>
          <cell r="G43" t="str">
            <v>R</v>
          </cell>
          <cell r="H43">
            <v>1163110</v>
          </cell>
        </row>
        <row r="44">
          <cell r="A44" t="str">
            <v>FLORES I</v>
          </cell>
          <cell r="C44">
            <v>39819</v>
          </cell>
          <cell r="D44">
            <v>2</v>
          </cell>
          <cell r="G44" t="str">
            <v>R</v>
          </cell>
          <cell r="H44">
            <v>1135050</v>
          </cell>
        </row>
        <row r="45">
          <cell r="A45" t="str">
            <v>FLORES I</v>
          </cell>
          <cell r="C45">
            <v>39820</v>
          </cell>
          <cell r="D45">
            <v>2</v>
          </cell>
          <cell r="G45" t="str">
            <v>R</v>
          </cell>
          <cell r="H45">
            <v>1166330</v>
          </cell>
        </row>
        <row r="46">
          <cell r="A46" t="str">
            <v>FLORES I</v>
          </cell>
          <cell r="C46">
            <v>39821</v>
          </cell>
          <cell r="D46">
            <v>2</v>
          </cell>
          <cell r="G46" t="str">
            <v>R</v>
          </cell>
          <cell r="H46">
            <v>1142640</v>
          </cell>
        </row>
        <row r="47">
          <cell r="A47" t="str">
            <v>FLORES I</v>
          </cell>
          <cell r="C47">
            <v>39822</v>
          </cell>
          <cell r="D47">
            <v>2</v>
          </cell>
          <cell r="G47" t="str">
            <v>R</v>
          </cell>
          <cell r="H47">
            <v>1157130</v>
          </cell>
        </row>
        <row r="48">
          <cell r="A48" t="str">
            <v>FLORES I</v>
          </cell>
          <cell r="C48">
            <v>39823</v>
          </cell>
          <cell r="D48">
            <v>2</v>
          </cell>
          <cell r="G48" t="str">
            <v>R</v>
          </cell>
          <cell r="H48">
            <v>1126080</v>
          </cell>
        </row>
        <row r="49">
          <cell r="A49" t="str">
            <v>FLORES I</v>
          </cell>
          <cell r="C49">
            <v>39824</v>
          </cell>
          <cell r="D49">
            <v>2</v>
          </cell>
          <cell r="G49" t="str">
            <v>R</v>
          </cell>
          <cell r="H49">
            <v>860660</v>
          </cell>
        </row>
        <row r="50">
          <cell r="A50" t="str">
            <v>FLORES I</v>
          </cell>
          <cell r="C50">
            <v>39825</v>
          </cell>
          <cell r="D50">
            <v>2</v>
          </cell>
          <cell r="G50" t="str">
            <v>R</v>
          </cell>
          <cell r="H50">
            <v>849850</v>
          </cell>
        </row>
        <row r="51">
          <cell r="A51" t="str">
            <v>FLORES I</v>
          </cell>
          <cell r="C51">
            <v>39826</v>
          </cell>
          <cell r="D51">
            <v>2</v>
          </cell>
          <cell r="G51" t="str">
            <v>R</v>
          </cell>
          <cell r="H51">
            <v>1081460</v>
          </cell>
        </row>
        <row r="52">
          <cell r="A52" t="str">
            <v>FLORES I</v>
          </cell>
          <cell r="C52">
            <v>39827</v>
          </cell>
          <cell r="D52">
            <v>2</v>
          </cell>
          <cell r="G52" t="str">
            <v>R</v>
          </cell>
          <cell r="H52">
            <v>1056620</v>
          </cell>
        </row>
        <row r="53">
          <cell r="A53" t="str">
            <v>FLORES I</v>
          </cell>
          <cell r="C53">
            <v>39828</v>
          </cell>
          <cell r="D53">
            <v>2</v>
          </cell>
          <cell r="G53" t="str">
            <v>R</v>
          </cell>
          <cell r="H53">
            <v>1102850</v>
          </cell>
        </row>
        <row r="54">
          <cell r="A54" t="str">
            <v>FLORES I</v>
          </cell>
          <cell r="C54">
            <v>39829</v>
          </cell>
          <cell r="D54">
            <v>2</v>
          </cell>
          <cell r="G54" t="str">
            <v>R</v>
          </cell>
          <cell r="H54">
            <v>1125850</v>
          </cell>
        </row>
        <row r="55">
          <cell r="A55" t="str">
            <v>FLORES I</v>
          </cell>
          <cell r="C55">
            <v>39830</v>
          </cell>
          <cell r="D55">
            <v>2</v>
          </cell>
          <cell r="G55" t="str">
            <v>R</v>
          </cell>
          <cell r="H55">
            <v>1020970</v>
          </cell>
        </row>
        <row r="56">
          <cell r="A56" t="str">
            <v>FLORES I</v>
          </cell>
          <cell r="C56">
            <v>39831</v>
          </cell>
          <cell r="D56">
            <v>2</v>
          </cell>
          <cell r="G56" t="str">
            <v>R</v>
          </cell>
          <cell r="H56">
            <v>799020</v>
          </cell>
        </row>
        <row r="57">
          <cell r="A57" t="str">
            <v>FLORES I</v>
          </cell>
          <cell r="C57">
            <v>39832</v>
          </cell>
          <cell r="D57">
            <v>2</v>
          </cell>
          <cell r="G57" t="str">
            <v>R</v>
          </cell>
          <cell r="H57">
            <v>982100</v>
          </cell>
        </row>
        <row r="58">
          <cell r="A58" t="str">
            <v>FLORES I</v>
          </cell>
          <cell r="C58">
            <v>39833</v>
          </cell>
          <cell r="D58">
            <v>2</v>
          </cell>
          <cell r="G58" t="str">
            <v>R</v>
          </cell>
          <cell r="H58">
            <v>906660</v>
          </cell>
        </row>
        <row r="59">
          <cell r="A59" t="str">
            <v>FLORES I</v>
          </cell>
          <cell r="C59">
            <v>39834</v>
          </cell>
          <cell r="D59">
            <v>2</v>
          </cell>
          <cell r="G59" t="str">
            <v>R</v>
          </cell>
          <cell r="H59">
            <v>1052480</v>
          </cell>
        </row>
        <row r="60">
          <cell r="A60" t="str">
            <v>FLORES I</v>
          </cell>
          <cell r="C60">
            <v>39835</v>
          </cell>
          <cell r="D60">
            <v>2</v>
          </cell>
          <cell r="G60" t="str">
            <v>R</v>
          </cell>
          <cell r="H60">
            <v>1047190</v>
          </cell>
        </row>
        <row r="61">
          <cell r="A61" t="str">
            <v>FLORES I</v>
          </cell>
          <cell r="C61">
            <v>39836</v>
          </cell>
          <cell r="D61">
            <v>2</v>
          </cell>
          <cell r="G61" t="str">
            <v>R</v>
          </cell>
          <cell r="H61">
            <v>1095950</v>
          </cell>
        </row>
        <row r="62">
          <cell r="A62" t="str">
            <v>FLORES I</v>
          </cell>
          <cell r="C62">
            <v>39837</v>
          </cell>
          <cell r="D62">
            <v>2</v>
          </cell>
          <cell r="G62" t="str">
            <v>R</v>
          </cell>
          <cell r="H62">
            <v>946910</v>
          </cell>
        </row>
        <row r="63">
          <cell r="A63" t="str">
            <v>FLORES I</v>
          </cell>
          <cell r="C63">
            <v>39838</v>
          </cell>
          <cell r="D63">
            <v>2</v>
          </cell>
          <cell r="G63" t="str">
            <v>R</v>
          </cell>
          <cell r="H63">
            <v>682640</v>
          </cell>
        </row>
        <row r="64">
          <cell r="A64" t="str">
            <v>FLORES I</v>
          </cell>
          <cell r="C64">
            <v>39839</v>
          </cell>
          <cell r="D64">
            <v>2</v>
          </cell>
          <cell r="G64" t="str">
            <v>R</v>
          </cell>
          <cell r="H64">
            <v>998430</v>
          </cell>
        </row>
        <row r="65">
          <cell r="A65" t="str">
            <v>FLORES I</v>
          </cell>
          <cell r="C65">
            <v>39840</v>
          </cell>
          <cell r="D65">
            <v>2</v>
          </cell>
          <cell r="G65" t="str">
            <v>R</v>
          </cell>
          <cell r="H65">
            <v>1014530</v>
          </cell>
        </row>
        <row r="66">
          <cell r="A66" t="str">
            <v>FLORES I</v>
          </cell>
          <cell r="C66">
            <v>39841</v>
          </cell>
          <cell r="D66">
            <v>2</v>
          </cell>
          <cell r="G66" t="str">
            <v>R</v>
          </cell>
          <cell r="H66">
            <v>1033850</v>
          </cell>
        </row>
        <row r="67">
          <cell r="A67" t="str">
            <v>FLORES I</v>
          </cell>
          <cell r="C67">
            <v>39842</v>
          </cell>
          <cell r="D67">
            <v>2</v>
          </cell>
          <cell r="G67" t="str">
            <v>R</v>
          </cell>
          <cell r="H67">
            <v>1046040</v>
          </cell>
        </row>
        <row r="68">
          <cell r="A68" t="str">
            <v>FLORES I</v>
          </cell>
          <cell r="C68">
            <v>39843</v>
          </cell>
          <cell r="D68">
            <v>2</v>
          </cell>
          <cell r="G68" t="str">
            <v>R</v>
          </cell>
          <cell r="H68">
            <v>1096410</v>
          </cell>
        </row>
        <row r="69">
          <cell r="A69" t="str">
            <v>FLORES I</v>
          </cell>
          <cell r="C69">
            <v>39844</v>
          </cell>
          <cell r="D69">
            <v>2</v>
          </cell>
          <cell r="G69" t="str">
            <v>R</v>
          </cell>
          <cell r="H69">
            <v>970140</v>
          </cell>
        </row>
        <row r="70">
          <cell r="A70" t="str">
            <v>FLORES I</v>
          </cell>
          <cell r="C70">
            <v>39814</v>
          </cell>
          <cell r="D70">
            <v>3</v>
          </cell>
          <cell r="G70" t="str">
            <v>P</v>
          </cell>
          <cell r="H70">
            <v>31800</v>
          </cell>
        </row>
        <row r="71">
          <cell r="A71" t="str">
            <v>FLORES I</v>
          </cell>
          <cell r="C71">
            <v>39815</v>
          </cell>
          <cell r="D71">
            <v>3</v>
          </cell>
          <cell r="G71" t="str">
            <v>P</v>
          </cell>
          <cell r="H71">
            <v>15300</v>
          </cell>
        </row>
        <row r="72">
          <cell r="A72" t="str">
            <v>FLORES I</v>
          </cell>
          <cell r="C72">
            <v>39816</v>
          </cell>
          <cell r="D72">
            <v>3</v>
          </cell>
          <cell r="G72" t="str">
            <v>P</v>
          </cell>
          <cell r="H72">
            <v>15300</v>
          </cell>
        </row>
        <row r="73">
          <cell r="A73" t="str">
            <v>FLORES I</v>
          </cell>
          <cell r="C73">
            <v>39817</v>
          </cell>
          <cell r="D73">
            <v>3</v>
          </cell>
          <cell r="G73" t="str">
            <v>P</v>
          </cell>
          <cell r="H73">
            <v>24300</v>
          </cell>
        </row>
        <row r="74">
          <cell r="A74" t="str">
            <v>FLORES I</v>
          </cell>
          <cell r="C74">
            <v>39818</v>
          </cell>
          <cell r="D74">
            <v>3</v>
          </cell>
          <cell r="G74" t="str">
            <v>P</v>
          </cell>
          <cell r="H74">
            <v>27000</v>
          </cell>
        </row>
        <row r="75">
          <cell r="A75" t="str">
            <v>FLORES I</v>
          </cell>
          <cell r="C75">
            <v>39819</v>
          </cell>
          <cell r="D75">
            <v>3</v>
          </cell>
          <cell r="G75" t="str">
            <v>P</v>
          </cell>
          <cell r="H75">
            <v>21600</v>
          </cell>
        </row>
        <row r="76">
          <cell r="A76" t="str">
            <v>FLORES I</v>
          </cell>
          <cell r="C76">
            <v>39820</v>
          </cell>
          <cell r="D76">
            <v>3</v>
          </cell>
          <cell r="G76" t="str">
            <v>P</v>
          </cell>
          <cell r="H76">
            <v>24300</v>
          </cell>
        </row>
        <row r="77">
          <cell r="A77" t="str">
            <v>FLORES I</v>
          </cell>
          <cell r="C77">
            <v>39821</v>
          </cell>
          <cell r="D77">
            <v>3</v>
          </cell>
          <cell r="G77" t="str">
            <v>P</v>
          </cell>
          <cell r="H77">
            <v>41700</v>
          </cell>
        </row>
        <row r="78">
          <cell r="A78" t="str">
            <v>FLORES I</v>
          </cell>
          <cell r="C78">
            <v>39822</v>
          </cell>
          <cell r="D78">
            <v>3</v>
          </cell>
          <cell r="G78" t="str">
            <v>P</v>
          </cell>
          <cell r="H78">
            <v>24900</v>
          </cell>
        </row>
        <row r="79">
          <cell r="A79" t="str">
            <v>FLORES I</v>
          </cell>
          <cell r="C79">
            <v>39823</v>
          </cell>
          <cell r="D79">
            <v>3</v>
          </cell>
          <cell r="G79" t="str">
            <v>P</v>
          </cell>
          <cell r="H79">
            <v>63000</v>
          </cell>
        </row>
        <row r="80">
          <cell r="A80" t="str">
            <v>FLORES I</v>
          </cell>
          <cell r="C80">
            <v>39824</v>
          </cell>
          <cell r="D80">
            <v>3</v>
          </cell>
          <cell r="G80" t="str">
            <v>P</v>
          </cell>
          <cell r="H80">
            <v>31200</v>
          </cell>
        </row>
        <row r="81">
          <cell r="A81" t="str">
            <v>FLORES I</v>
          </cell>
          <cell r="C81">
            <v>39825</v>
          </cell>
          <cell r="D81">
            <v>3</v>
          </cell>
          <cell r="G81" t="str">
            <v>P</v>
          </cell>
          <cell r="H81">
            <v>22200</v>
          </cell>
        </row>
        <row r="82">
          <cell r="A82" t="str">
            <v>FLORES I</v>
          </cell>
          <cell r="C82">
            <v>39826</v>
          </cell>
          <cell r="D82">
            <v>3</v>
          </cell>
          <cell r="G82" t="str">
            <v>P</v>
          </cell>
          <cell r="H82">
            <v>4200</v>
          </cell>
        </row>
        <row r="83">
          <cell r="A83" t="str">
            <v>FLORES I</v>
          </cell>
          <cell r="C83">
            <v>39827</v>
          </cell>
          <cell r="D83">
            <v>3</v>
          </cell>
          <cell r="G83" t="str">
            <v>P</v>
          </cell>
          <cell r="H83">
            <v>6300</v>
          </cell>
        </row>
        <row r="84">
          <cell r="A84" t="str">
            <v>FLORES I</v>
          </cell>
          <cell r="C84">
            <v>39828</v>
          </cell>
          <cell r="D84">
            <v>3</v>
          </cell>
          <cell r="G84" t="str">
            <v>P</v>
          </cell>
          <cell r="H84">
            <v>17400</v>
          </cell>
        </row>
        <row r="85">
          <cell r="A85" t="str">
            <v>FLORES I</v>
          </cell>
          <cell r="C85">
            <v>39829</v>
          </cell>
          <cell r="D85">
            <v>3</v>
          </cell>
          <cell r="G85" t="str">
            <v>P</v>
          </cell>
          <cell r="H85">
            <v>47800</v>
          </cell>
        </row>
        <row r="86">
          <cell r="A86" t="str">
            <v>FLORES I</v>
          </cell>
          <cell r="C86">
            <v>39830</v>
          </cell>
          <cell r="D86">
            <v>3</v>
          </cell>
          <cell r="G86" t="str">
            <v>P</v>
          </cell>
          <cell r="H86">
            <v>16200</v>
          </cell>
        </row>
        <row r="87">
          <cell r="A87" t="str">
            <v>FLORES I</v>
          </cell>
          <cell r="C87">
            <v>39831</v>
          </cell>
          <cell r="D87">
            <v>3</v>
          </cell>
          <cell r="G87" t="str">
            <v>P</v>
          </cell>
          <cell r="H87">
            <v>14000</v>
          </cell>
        </row>
        <row r="88">
          <cell r="A88" t="str">
            <v>FLORES I</v>
          </cell>
          <cell r="C88">
            <v>39832</v>
          </cell>
          <cell r="D88">
            <v>3</v>
          </cell>
          <cell r="G88" t="str">
            <v>P</v>
          </cell>
          <cell r="H88">
            <v>19200</v>
          </cell>
        </row>
        <row r="89">
          <cell r="A89" t="str">
            <v>FLORES I</v>
          </cell>
          <cell r="C89">
            <v>39833</v>
          </cell>
          <cell r="D89">
            <v>3</v>
          </cell>
          <cell r="G89" t="str">
            <v>P</v>
          </cell>
          <cell r="H89">
            <v>19200</v>
          </cell>
        </row>
        <row r="90">
          <cell r="A90" t="str">
            <v>FLORES I</v>
          </cell>
          <cell r="C90">
            <v>39834</v>
          </cell>
          <cell r="D90">
            <v>3</v>
          </cell>
          <cell r="G90" t="str">
            <v>P</v>
          </cell>
          <cell r="H90">
            <v>14000</v>
          </cell>
        </row>
        <row r="91">
          <cell r="A91" t="str">
            <v>FLORES I</v>
          </cell>
          <cell r="C91">
            <v>39835</v>
          </cell>
          <cell r="D91">
            <v>3</v>
          </cell>
          <cell r="G91" t="str">
            <v>P</v>
          </cell>
          <cell r="H91">
            <v>11000</v>
          </cell>
        </row>
        <row r="92">
          <cell r="A92" t="str">
            <v>FLORES I</v>
          </cell>
          <cell r="C92">
            <v>39836</v>
          </cell>
          <cell r="D92">
            <v>3</v>
          </cell>
          <cell r="G92" t="str">
            <v>P</v>
          </cell>
          <cell r="H92">
            <v>31600</v>
          </cell>
        </row>
        <row r="93">
          <cell r="A93" t="str">
            <v>FLORES I</v>
          </cell>
          <cell r="C93">
            <v>39837</v>
          </cell>
          <cell r="D93">
            <v>3</v>
          </cell>
          <cell r="G93" t="str">
            <v>P</v>
          </cell>
          <cell r="H93">
            <v>18400</v>
          </cell>
        </row>
        <row r="94">
          <cell r="A94" t="str">
            <v>FLORES I</v>
          </cell>
          <cell r="C94">
            <v>39838</v>
          </cell>
          <cell r="D94">
            <v>3</v>
          </cell>
          <cell r="G94" t="str">
            <v>P</v>
          </cell>
          <cell r="H94">
            <v>28800</v>
          </cell>
        </row>
        <row r="95">
          <cell r="A95" t="str">
            <v>FLORES I</v>
          </cell>
          <cell r="C95">
            <v>39839</v>
          </cell>
          <cell r="D95">
            <v>3</v>
          </cell>
          <cell r="G95" t="str">
            <v>P</v>
          </cell>
          <cell r="H95">
            <v>43600</v>
          </cell>
        </row>
        <row r="96">
          <cell r="A96" t="str">
            <v>FLORES I</v>
          </cell>
          <cell r="C96">
            <v>39840</v>
          </cell>
          <cell r="D96">
            <v>3</v>
          </cell>
          <cell r="G96" t="str">
            <v>P</v>
          </cell>
          <cell r="H96">
            <v>18400</v>
          </cell>
        </row>
        <row r="97">
          <cell r="A97" t="str">
            <v>FLORES I</v>
          </cell>
          <cell r="C97">
            <v>39841</v>
          </cell>
          <cell r="D97">
            <v>3</v>
          </cell>
          <cell r="G97" t="str">
            <v>P</v>
          </cell>
          <cell r="H97">
            <v>34600</v>
          </cell>
        </row>
        <row r="98">
          <cell r="A98" t="str">
            <v>FLORES I</v>
          </cell>
          <cell r="C98">
            <v>39842</v>
          </cell>
          <cell r="D98">
            <v>3</v>
          </cell>
          <cell r="G98" t="str">
            <v>P</v>
          </cell>
          <cell r="H98">
            <v>13200</v>
          </cell>
        </row>
        <row r="99">
          <cell r="A99" t="str">
            <v>FLORES I</v>
          </cell>
          <cell r="C99">
            <v>39843</v>
          </cell>
          <cell r="D99">
            <v>3</v>
          </cell>
          <cell r="G99" t="str">
            <v>P</v>
          </cell>
          <cell r="H99">
            <v>14000</v>
          </cell>
        </row>
        <row r="100">
          <cell r="A100" t="str">
            <v>FLORES I</v>
          </cell>
          <cell r="C100">
            <v>39844</v>
          </cell>
          <cell r="D100">
            <v>3</v>
          </cell>
          <cell r="G100" t="str">
            <v>P</v>
          </cell>
          <cell r="H100">
            <v>33200</v>
          </cell>
        </row>
        <row r="101">
          <cell r="A101" t="str">
            <v>FLORES II</v>
          </cell>
          <cell r="C101">
            <v>39814</v>
          </cell>
          <cell r="D101">
            <v>3</v>
          </cell>
          <cell r="G101" t="str">
            <v>R</v>
          </cell>
          <cell r="H101">
            <v>4090920</v>
          </cell>
        </row>
        <row r="102">
          <cell r="A102" t="str">
            <v>FLORES II</v>
          </cell>
          <cell r="C102">
            <v>39815</v>
          </cell>
          <cell r="D102">
            <v>3</v>
          </cell>
          <cell r="G102" t="str">
            <v>R</v>
          </cell>
          <cell r="H102">
            <v>9984060</v>
          </cell>
        </row>
        <row r="103">
          <cell r="A103" t="str">
            <v>FLORES II</v>
          </cell>
          <cell r="C103">
            <v>39816</v>
          </cell>
          <cell r="D103">
            <v>3</v>
          </cell>
          <cell r="G103" t="str">
            <v>R</v>
          </cell>
          <cell r="H103">
            <v>11452940</v>
          </cell>
        </row>
        <row r="104">
          <cell r="A104" t="str">
            <v>FLORES II</v>
          </cell>
          <cell r="C104">
            <v>39817</v>
          </cell>
          <cell r="D104">
            <v>3</v>
          </cell>
          <cell r="G104" t="str">
            <v>R</v>
          </cell>
          <cell r="H104">
            <v>9781860</v>
          </cell>
        </row>
        <row r="105">
          <cell r="A105" t="str">
            <v>FLORES II</v>
          </cell>
          <cell r="C105">
            <v>39818</v>
          </cell>
          <cell r="D105">
            <v>3</v>
          </cell>
          <cell r="G105" t="str">
            <v>R</v>
          </cell>
          <cell r="H105">
            <v>11171130</v>
          </cell>
        </row>
        <row r="106">
          <cell r="A106" t="str">
            <v>FLORES II</v>
          </cell>
          <cell r="C106">
            <v>39819</v>
          </cell>
          <cell r="D106">
            <v>3</v>
          </cell>
          <cell r="G106" t="str">
            <v>R</v>
          </cell>
          <cell r="H106">
            <v>11833750</v>
          </cell>
        </row>
        <row r="107">
          <cell r="A107" t="str">
            <v>FLORES II</v>
          </cell>
          <cell r="C107">
            <v>39820</v>
          </cell>
          <cell r="D107">
            <v>3</v>
          </cell>
          <cell r="G107" t="str">
            <v>R</v>
          </cell>
          <cell r="H107">
            <v>13099940</v>
          </cell>
        </row>
        <row r="108">
          <cell r="A108" t="str">
            <v>FLORES II</v>
          </cell>
          <cell r="C108">
            <v>39821</v>
          </cell>
          <cell r="D108">
            <v>3</v>
          </cell>
          <cell r="G108" t="str">
            <v>R</v>
          </cell>
          <cell r="H108">
            <v>12402920</v>
          </cell>
        </row>
        <row r="109">
          <cell r="A109" t="str">
            <v>FLORES II</v>
          </cell>
          <cell r="C109">
            <v>39822</v>
          </cell>
          <cell r="D109">
            <v>3</v>
          </cell>
          <cell r="G109" t="str">
            <v>R</v>
          </cell>
          <cell r="H109">
            <v>13258410</v>
          </cell>
        </row>
        <row r="110">
          <cell r="A110" t="str">
            <v>FLORES II</v>
          </cell>
          <cell r="C110">
            <v>39823</v>
          </cell>
          <cell r="D110">
            <v>3</v>
          </cell>
          <cell r="G110" t="str">
            <v>R</v>
          </cell>
          <cell r="H110">
            <v>12847870</v>
          </cell>
        </row>
        <row r="111">
          <cell r="A111" t="str">
            <v>FLORES II</v>
          </cell>
          <cell r="C111">
            <v>39824</v>
          </cell>
          <cell r="D111">
            <v>3</v>
          </cell>
          <cell r="G111" t="str">
            <v>R</v>
          </cell>
          <cell r="H111">
            <v>9519080</v>
          </cell>
        </row>
        <row r="112">
          <cell r="A112" t="str">
            <v>FLORES II</v>
          </cell>
          <cell r="C112">
            <v>39825</v>
          </cell>
          <cell r="D112">
            <v>3</v>
          </cell>
          <cell r="G112" t="str">
            <v>R</v>
          </cell>
          <cell r="H112">
            <v>8450470</v>
          </cell>
        </row>
        <row r="113">
          <cell r="A113" t="str">
            <v>FLORES II</v>
          </cell>
          <cell r="C113">
            <v>39826</v>
          </cell>
          <cell r="D113">
            <v>3</v>
          </cell>
          <cell r="G113" t="str">
            <v>R</v>
          </cell>
          <cell r="H113">
            <v>11046500</v>
          </cell>
        </row>
        <row r="114">
          <cell r="A114" t="str">
            <v>FLORES II</v>
          </cell>
          <cell r="C114">
            <v>39827</v>
          </cell>
          <cell r="D114">
            <v>3</v>
          </cell>
          <cell r="G114" t="str">
            <v>R</v>
          </cell>
          <cell r="H114">
            <v>12160670</v>
          </cell>
        </row>
        <row r="115">
          <cell r="A115" t="str">
            <v>FLORES II</v>
          </cell>
          <cell r="C115">
            <v>39828</v>
          </cell>
          <cell r="D115">
            <v>3</v>
          </cell>
          <cell r="G115" t="str">
            <v>R</v>
          </cell>
          <cell r="H115">
            <v>13053780</v>
          </cell>
        </row>
        <row r="116">
          <cell r="A116" t="str">
            <v>FLORES II</v>
          </cell>
          <cell r="C116">
            <v>39829</v>
          </cell>
          <cell r="D116">
            <v>3</v>
          </cell>
          <cell r="G116" t="str">
            <v>R</v>
          </cell>
          <cell r="H116">
            <v>13669870</v>
          </cell>
        </row>
        <row r="117">
          <cell r="A117" t="str">
            <v>FLORES II</v>
          </cell>
          <cell r="C117">
            <v>39830</v>
          </cell>
          <cell r="D117">
            <v>3</v>
          </cell>
          <cell r="G117" t="str">
            <v>R</v>
          </cell>
          <cell r="H117">
            <v>12550820</v>
          </cell>
        </row>
        <row r="118">
          <cell r="A118" t="str">
            <v>FLORES II</v>
          </cell>
          <cell r="C118">
            <v>39831</v>
          </cell>
          <cell r="D118">
            <v>3</v>
          </cell>
          <cell r="G118" t="str">
            <v>R</v>
          </cell>
          <cell r="H118">
            <v>8759010</v>
          </cell>
        </row>
        <row r="119">
          <cell r="A119" t="str">
            <v>FLORES II</v>
          </cell>
          <cell r="C119">
            <v>39832</v>
          </cell>
          <cell r="D119">
            <v>3</v>
          </cell>
          <cell r="G119" t="str">
            <v>R</v>
          </cell>
          <cell r="H119">
            <v>10791630</v>
          </cell>
        </row>
        <row r="120">
          <cell r="A120" t="str">
            <v>FLORES II</v>
          </cell>
          <cell r="C120">
            <v>39833</v>
          </cell>
          <cell r="D120">
            <v>3</v>
          </cell>
          <cell r="G120" t="str">
            <v>R</v>
          </cell>
          <cell r="H120">
            <v>11477820</v>
          </cell>
        </row>
        <row r="121">
          <cell r="A121" t="str">
            <v>FLORES II</v>
          </cell>
          <cell r="C121">
            <v>39834</v>
          </cell>
          <cell r="D121">
            <v>3</v>
          </cell>
          <cell r="G121" t="str">
            <v>R</v>
          </cell>
          <cell r="H121">
            <v>12513090</v>
          </cell>
        </row>
        <row r="122">
          <cell r="A122" t="str">
            <v>FLORES II</v>
          </cell>
          <cell r="C122">
            <v>39835</v>
          </cell>
          <cell r="D122">
            <v>3</v>
          </cell>
          <cell r="G122" t="str">
            <v>R</v>
          </cell>
          <cell r="H122">
            <v>12431610</v>
          </cell>
        </row>
        <row r="123">
          <cell r="A123" t="str">
            <v>FLORES II</v>
          </cell>
          <cell r="C123">
            <v>39836</v>
          </cell>
          <cell r="D123">
            <v>3</v>
          </cell>
          <cell r="G123" t="str">
            <v>R</v>
          </cell>
          <cell r="H123">
            <v>13137770</v>
          </cell>
        </row>
        <row r="124">
          <cell r="A124" t="str">
            <v>FLORES II</v>
          </cell>
          <cell r="C124">
            <v>39837</v>
          </cell>
          <cell r="D124">
            <v>3</v>
          </cell>
          <cell r="G124" t="str">
            <v>R</v>
          </cell>
          <cell r="H124">
            <v>11950120</v>
          </cell>
        </row>
        <row r="125">
          <cell r="A125" t="str">
            <v>FLORES II</v>
          </cell>
          <cell r="C125">
            <v>39838</v>
          </cell>
          <cell r="D125">
            <v>3</v>
          </cell>
          <cell r="G125" t="str">
            <v>R</v>
          </cell>
          <cell r="H125">
            <v>7894870</v>
          </cell>
        </row>
        <row r="126">
          <cell r="A126" t="str">
            <v>FLORES II</v>
          </cell>
          <cell r="C126">
            <v>39839</v>
          </cell>
          <cell r="D126">
            <v>3</v>
          </cell>
          <cell r="G126" t="str">
            <v>R</v>
          </cell>
          <cell r="H126">
            <v>10751670</v>
          </cell>
        </row>
        <row r="127">
          <cell r="A127" t="str">
            <v>FLORES II</v>
          </cell>
          <cell r="C127">
            <v>39840</v>
          </cell>
          <cell r="D127">
            <v>3</v>
          </cell>
          <cell r="G127" t="str">
            <v>R</v>
          </cell>
          <cell r="H127">
            <v>11893630</v>
          </cell>
        </row>
        <row r="128">
          <cell r="A128" t="str">
            <v>FLORES II</v>
          </cell>
          <cell r="C128">
            <v>39841</v>
          </cell>
          <cell r="D128">
            <v>3</v>
          </cell>
          <cell r="G128" t="str">
            <v>R</v>
          </cell>
          <cell r="H128">
            <v>12934340</v>
          </cell>
        </row>
        <row r="129">
          <cell r="A129" t="str">
            <v>FLORES II</v>
          </cell>
          <cell r="C129">
            <v>39842</v>
          </cell>
          <cell r="D129">
            <v>3</v>
          </cell>
          <cell r="G129" t="str">
            <v>R</v>
          </cell>
          <cell r="H129">
            <v>12672220</v>
          </cell>
        </row>
        <row r="130">
          <cell r="A130" t="str">
            <v>FLORES II</v>
          </cell>
          <cell r="C130">
            <v>39843</v>
          </cell>
          <cell r="D130">
            <v>3</v>
          </cell>
          <cell r="G130" t="str">
            <v>R</v>
          </cell>
          <cell r="H130">
            <v>13383300</v>
          </cell>
        </row>
        <row r="131">
          <cell r="A131" t="str">
            <v>FLORES II</v>
          </cell>
          <cell r="C131">
            <v>39844</v>
          </cell>
          <cell r="D131">
            <v>3</v>
          </cell>
          <cell r="G131" t="str">
            <v>R</v>
          </cell>
          <cell r="H131">
            <v>11988610</v>
          </cell>
        </row>
        <row r="132">
          <cell r="A132" t="str">
            <v>FLORES II</v>
          </cell>
          <cell r="C132">
            <v>39814</v>
          </cell>
          <cell r="D132">
            <v>2</v>
          </cell>
          <cell r="G132" t="str">
            <v>R</v>
          </cell>
          <cell r="H132">
            <v>480930</v>
          </cell>
        </row>
        <row r="133">
          <cell r="A133" t="str">
            <v>FLORES II</v>
          </cell>
          <cell r="C133">
            <v>39815</v>
          </cell>
          <cell r="D133">
            <v>2</v>
          </cell>
          <cell r="G133" t="str">
            <v>R</v>
          </cell>
          <cell r="H133">
            <v>1049490</v>
          </cell>
        </row>
        <row r="134">
          <cell r="A134" t="str">
            <v>FLORES II</v>
          </cell>
          <cell r="C134">
            <v>39816</v>
          </cell>
          <cell r="D134">
            <v>2</v>
          </cell>
          <cell r="G134" t="str">
            <v>R</v>
          </cell>
          <cell r="H134">
            <v>1113660</v>
          </cell>
        </row>
        <row r="135">
          <cell r="A135" t="str">
            <v>FLORES II</v>
          </cell>
          <cell r="C135">
            <v>39817</v>
          </cell>
          <cell r="D135">
            <v>2</v>
          </cell>
          <cell r="G135" t="str">
            <v>R</v>
          </cell>
          <cell r="H135">
            <v>955190</v>
          </cell>
        </row>
        <row r="136">
          <cell r="A136" t="str">
            <v>FLORES II</v>
          </cell>
          <cell r="C136">
            <v>39818</v>
          </cell>
          <cell r="D136">
            <v>2</v>
          </cell>
          <cell r="G136" t="str">
            <v>R</v>
          </cell>
          <cell r="H136">
            <v>1133670</v>
          </cell>
        </row>
        <row r="137">
          <cell r="A137" t="str">
            <v>FLORES II</v>
          </cell>
          <cell r="C137">
            <v>39819</v>
          </cell>
          <cell r="D137">
            <v>2</v>
          </cell>
          <cell r="G137" t="str">
            <v>R</v>
          </cell>
          <cell r="H137">
            <v>1135050</v>
          </cell>
        </row>
        <row r="138">
          <cell r="A138" t="str">
            <v>FLORES II</v>
          </cell>
          <cell r="C138">
            <v>39820</v>
          </cell>
          <cell r="D138">
            <v>2</v>
          </cell>
          <cell r="G138" t="str">
            <v>R</v>
          </cell>
          <cell r="H138">
            <v>1194160</v>
          </cell>
        </row>
        <row r="139">
          <cell r="A139" t="str">
            <v>FLORES II</v>
          </cell>
          <cell r="C139">
            <v>39821</v>
          </cell>
          <cell r="D139">
            <v>2</v>
          </cell>
          <cell r="G139" t="str">
            <v>R</v>
          </cell>
          <cell r="H139">
            <v>1164030</v>
          </cell>
        </row>
        <row r="140">
          <cell r="A140" t="str">
            <v>FLORES II</v>
          </cell>
          <cell r="C140">
            <v>39822</v>
          </cell>
          <cell r="D140">
            <v>2</v>
          </cell>
          <cell r="G140" t="str">
            <v>R</v>
          </cell>
          <cell r="H140">
            <v>1205890</v>
          </cell>
        </row>
        <row r="141">
          <cell r="A141" t="str">
            <v>FLORES II</v>
          </cell>
          <cell r="C141">
            <v>39823</v>
          </cell>
          <cell r="D141">
            <v>2</v>
          </cell>
          <cell r="G141" t="str">
            <v>R</v>
          </cell>
          <cell r="H141">
            <v>1215780</v>
          </cell>
        </row>
        <row r="142">
          <cell r="A142" t="str">
            <v>FLORES II</v>
          </cell>
          <cell r="C142">
            <v>39824</v>
          </cell>
          <cell r="D142">
            <v>2</v>
          </cell>
          <cell r="G142" t="str">
            <v>R</v>
          </cell>
          <cell r="H142">
            <v>917470</v>
          </cell>
        </row>
        <row r="143">
          <cell r="A143" t="str">
            <v>FLORES II</v>
          </cell>
          <cell r="C143">
            <v>39825</v>
          </cell>
          <cell r="D143">
            <v>2</v>
          </cell>
          <cell r="G143" t="str">
            <v>R</v>
          </cell>
          <cell r="H143">
            <v>868480</v>
          </cell>
        </row>
        <row r="144">
          <cell r="A144" t="str">
            <v>FLORES II</v>
          </cell>
          <cell r="C144">
            <v>39826</v>
          </cell>
          <cell r="D144">
            <v>2</v>
          </cell>
          <cell r="G144" t="str">
            <v>R</v>
          </cell>
          <cell r="H144">
            <v>1105150</v>
          </cell>
        </row>
        <row r="145">
          <cell r="A145" t="str">
            <v>FLORES II</v>
          </cell>
          <cell r="C145">
            <v>39827</v>
          </cell>
          <cell r="D145">
            <v>2</v>
          </cell>
          <cell r="G145" t="str">
            <v>R</v>
          </cell>
          <cell r="H145">
            <v>1073180</v>
          </cell>
        </row>
        <row r="146">
          <cell r="A146" t="str">
            <v>FLORES II</v>
          </cell>
          <cell r="C146">
            <v>39828</v>
          </cell>
          <cell r="D146">
            <v>2</v>
          </cell>
          <cell r="G146" t="str">
            <v>R</v>
          </cell>
          <cell r="H146">
            <v>1146320</v>
          </cell>
        </row>
        <row r="147">
          <cell r="A147" t="str">
            <v>FLORES II</v>
          </cell>
          <cell r="C147">
            <v>39829</v>
          </cell>
          <cell r="D147">
            <v>2</v>
          </cell>
          <cell r="G147" t="str">
            <v>R</v>
          </cell>
          <cell r="H147">
            <v>1157130</v>
          </cell>
        </row>
        <row r="148">
          <cell r="A148" t="str">
            <v>FLORES II</v>
          </cell>
          <cell r="C148">
            <v>39830</v>
          </cell>
          <cell r="D148">
            <v>2</v>
          </cell>
          <cell r="G148" t="str">
            <v>R</v>
          </cell>
          <cell r="H148">
            <v>1100780</v>
          </cell>
        </row>
        <row r="149">
          <cell r="A149" t="str">
            <v>FLORES II</v>
          </cell>
          <cell r="C149">
            <v>39831</v>
          </cell>
          <cell r="D149">
            <v>2</v>
          </cell>
          <cell r="G149" t="str">
            <v>R</v>
          </cell>
          <cell r="H149">
            <v>744740</v>
          </cell>
        </row>
        <row r="150">
          <cell r="A150" t="str">
            <v>FLORES II</v>
          </cell>
          <cell r="C150">
            <v>39832</v>
          </cell>
          <cell r="D150">
            <v>2</v>
          </cell>
          <cell r="G150" t="str">
            <v>R</v>
          </cell>
          <cell r="H150">
            <v>972670</v>
          </cell>
        </row>
        <row r="151">
          <cell r="A151" t="str">
            <v>FLORES II</v>
          </cell>
          <cell r="C151">
            <v>39833</v>
          </cell>
          <cell r="D151">
            <v>2</v>
          </cell>
          <cell r="G151" t="str">
            <v>R</v>
          </cell>
          <cell r="H151">
            <v>919080</v>
          </cell>
        </row>
        <row r="152">
          <cell r="A152" t="str">
            <v>FLORES II</v>
          </cell>
          <cell r="C152">
            <v>39834</v>
          </cell>
          <cell r="D152">
            <v>2</v>
          </cell>
          <cell r="G152" t="str">
            <v>R</v>
          </cell>
          <cell r="H152">
            <v>1041210</v>
          </cell>
        </row>
        <row r="153">
          <cell r="A153" t="str">
            <v>FLORES II</v>
          </cell>
          <cell r="C153">
            <v>39835</v>
          </cell>
          <cell r="D153">
            <v>2</v>
          </cell>
          <cell r="G153" t="str">
            <v>R</v>
          </cell>
          <cell r="H153">
            <v>1035690</v>
          </cell>
        </row>
        <row r="154">
          <cell r="A154" t="str">
            <v>FLORES II</v>
          </cell>
          <cell r="C154">
            <v>39836</v>
          </cell>
          <cell r="D154">
            <v>2</v>
          </cell>
          <cell r="G154" t="str">
            <v>R</v>
          </cell>
          <cell r="H154">
            <v>1091580</v>
          </cell>
        </row>
        <row r="155">
          <cell r="A155" t="str">
            <v>FLORES II</v>
          </cell>
          <cell r="C155">
            <v>39837</v>
          </cell>
          <cell r="D155">
            <v>2</v>
          </cell>
          <cell r="G155" t="str">
            <v>R</v>
          </cell>
          <cell r="H155">
            <v>963930</v>
          </cell>
        </row>
        <row r="156">
          <cell r="A156" t="str">
            <v>FLORES II</v>
          </cell>
          <cell r="C156">
            <v>39838</v>
          </cell>
          <cell r="D156">
            <v>2</v>
          </cell>
          <cell r="G156" t="str">
            <v>R</v>
          </cell>
          <cell r="H156">
            <v>651130</v>
          </cell>
        </row>
        <row r="157">
          <cell r="A157" t="str">
            <v>FLORES II</v>
          </cell>
          <cell r="C157">
            <v>39839</v>
          </cell>
          <cell r="D157">
            <v>2</v>
          </cell>
          <cell r="G157" t="str">
            <v>R</v>
          </cell>
          <cell r="H157">
            <v>1005330</v>
          </cell>
        </row>
        <row r="158">
          <cell r="A158" t="str">
            <v>FLORES II</v>
          </cell>
          <cell r="C158">
            <v>39840</v>
          </cell>
          <cell r="D158">
            <v>2</v>
          </cell>
          <cell r="G158" t="str">
            <v>R</v>
          </cell>
          <cell r="H158">
            <v>1023270</v>
          </cell>
        </row>
        <row r="159">
          <cell r="A159" t="str">
            <v>FLORES II</v>
          </cell>
          <cell r="C159">
            <v>39841</v>
          </cell>
          <cell r="D159">
            <v>2</v>
          </cell>
          <cell r="G159" t="str">
            <v>R</v>
          </cell>
          <cell r="H159">
            <v>1040060</v>
          </cell>
        </row>
        <row r="160">
          <cell r="A160" t="str">
            <v>FLORES II</v>
          </cell>
          <cell r="C160">
            <v>39842</v>
          </cell>
          <cell r="D160">
            <v>2</v>
          </cell>
          <cell r="G160" t="str">
            <v>R</v>
          </cell>
          <cell r="H160">
            <v>1026030</v>
          </cell>
        </row>
        <row r="161">
          <cell r="A161" t="str">
            <v>FLORES II</v>
          </cell>
          <cell r="C161">
            <v>39843</v>
          </cell>
          <cell r="D161">
            <v>2</v>
          </cell>
          <cell r="G161" t="str">
            <v>R</v>
          </cell>
          <cell r="H161">
            <v>1083300</v>
          </cell>
        </row>
        <row r="162">
          <cell r="A162" t="str">
            <v>FLORES II</v>
          </cell>
          <cell r="C162">
            <v>39844</v>
          </cell>
          <cell r="D162">
            <v>2</v>
          </cell>
          <cell r="G162" t="str">
            <v>R</v>
          </cell>
          <cell r="H162">
            <v>982790</v>
          </cell>
        </row>
        <row r="163">
          <cell r="A163" t="str">
            <v>FLORES II</v>
          </cell>
          <cell r="C163">
            <v>39814</v>
          </cell>
          <cell r="D163">
            <v>3</v>
          </cell>
          <cell r="G163" t="str">
            <v>P</v>
          </cell>
          <cell r="H163">
            <v>31800</v>
          </cell>
        </row>
        <row r="164">
          <cell r="A164" t="str">
            <v>FLORES II</v>
          </cell>
          <cell r="C164">
            <v>39815</v>
          </cell>
          <cell r="D164">
            <v>3</v>
          </cell>
          <cell r="G164" t="str">
            <v>P</v>
          </cell>
          <cell r="H164">
            <v>15300</v>
          </cell>
        </row>
        <row r="165">
          <cell r="A165" t="str">
            <v>FLORES II</v>
          </cell>
          <cell r="C165">
            <v>39816</v>
          </cell>
          <cell r="D165">
            <v>3</v>
          </cell>
          <cell r="G165" t="str">
            <v>P</v>
          </cell>
          <cell r="H165">
            <v>15300</v>
          </cell>
        </row>
        <row r="166">
          <cell r="A166" t="str">
            <v>FLORES II</v>
          </cell>
          <cell r="C166">
            <v>39817</v>
          </cell>
          <cell r="D166">
            <v>3</v>
          </cell>
          <cell r="G166" t="str">
            <v>P</v>
          </cell>
          <cell r="H166">
            <v>29100</v>
          </cell>
        </row>
        <row r="167">
          <cell r="A167" t="str">
            <v>FLORES II</v>
          </cell>
          <cell r="C167">
            <v>39818</v>
          </cell>
          <cell r="D167">
            <v>3</v>
          </cell>
          <cell r="G167" t="str">
            <v>P</v>
          </cell>
          <cell r="H167">
            <v>27000</v>
          </cell>
        </row>
        <row r="168">
          <cell r="A168" t="str">
            <v>FLORES II</v>
          </cell>
          <cell r="C168">
            <v>39819</v>
          </cell>
          <cell r="D168">
            <v>3</v>
          </cell>
          <cell r="G168" t="str">
            <v>P</v>
          </cell>
          <cell r="H168">
            <v>25800</v>
          </cell>
        </row>
        <row r="169">
          <cell r="A169" t="str">
            <v>FLORES II</v>
          </cell>
          <cell r="C169">
            <v>39820</v>
          </cell>
          <cell r="D169">
            <v>3</v>
          </cell>
          <cell r="G169" t="str">
            <v>P</v>
          </cell>
          <cell r="H169">
            <v>29100</v>
          </cell>
        </row>
        <row r="170">
          <cell r="A170" t="str">
            <v>FLORES II</v>
          </cell>
          <cell r="C170">
            <v>39821</v>
          </cell>
          <cell r="D170">
            <v>3</v>
          </cell>
          <cell r="G170" t="str">
            <v>P</v>
          </cell>
          <cell r="H170">
            <v>36900</v>
          </cell>
        </row>
        <row r="171">
          <cell r="A171" t="str">
            <v>FLORES II</v>
          </cell>
          <cell r="C171">
            <v>39822</v>
          </cell>
          <cell r="D171">
            <v>3</v>
          </cell>
          <cell r="G171" t="str">
            <v>P</v>
          </cell>
          <cell r="H171">
            <v>24900</v>
          </cell>
        </row>
        <row r="172">
          <cell r="A172" t="str">
            <v>FLORES II</v>
          </cell>
          <cell r="C172">
            <v>39823</v>
          </cell>
          <cell r="D172">
            <v>3</v>
          </cell>
          <cell r="G172" t="str">
            <v>P</v>
          </cell>
          <cell r="H172">
            <v>58200</v>
          </cell>
        </row>
        <row r="173">
          <cell r="A173" t="str">
            <v>FLORES II</v>
          </cell>
          <cell r="C173">
            <v>39824</v>
          </cell>
          <cell r="D173">
            <v>3</v>
          </cell>
          <cell r="G173" t="str">
            <v>P</v>
          </cell>
          <cell r="H173">
            <v>29100</v>
          </cell>
        </row>
        <row r="174">
          <cell r="A174" t="str">
            <v>FLORES II</v>
          </cell>
          <cell r="C174">
            <v>39825</v>
          </cell>
          <cell r="D174">
            <v>3</v>
          </cell>
          <cell r="G174" t="str">
            <v>P</v>
          </cell>
          <cell r="H174">
            <v>24300</v>
          </cell>
        </row>
        <row r="175">
          <cell r="A175" t="str">
            <v>FLORES II</v>
          </cell>
          <cell r="C175">
            <v>39826</v>
          </cell>
          <cell r="D175">
            <v>3</v>
          </cell>
          <cell r="G175" t="str">
            <v>P</v>
          </cell>
          <cell r="H175">
            <v>31200</v>
          </cell>
        </row>
        <row r="176">
          <cell r="A176" t="str">
            <v>FLORES II</v>
          </cell>
          <cell r="C176">
            <v>39827</v>
          </cell>
          <cell r="D176">
            <v>3</v>
          </cell>
          <cell r="G176" t="str">
            <v>P</v>
          </cell>
          <cell r="H176">
            <v>13200</v>
          </cell>
        </row>
        <row r="177">
          <cell r="A177" t="str">
            <v>FLORES II</v>
          </cell>
          <cell r="C177">
            <v>39828</v>
          </cell>
          <cell r="D177">
            <v>3</v>
          </cell>
          <cell r="G177" t="str">
            <v>P</v>
          </cell>
          <cell r="H177">
            <v>26400</v>
          </cell>
        </row>
        <row r="178">
          <cell r="A178" t="str">
            <v>FLORES II</v>
          </cell>
          <cell r="C178">
            <v>39829</v>
          </cell>
          <cell r="D178">
            <v>3</v>
          </cell>
          <cell r="G178" t="str">
            <v>P</v>
          </cell>
          <cell r="H178">
            <v>52200</v>
          </cell>
        </row>
        <row r="179">
          <cell r="A179" t="str">
            <v>FLORES II</v>
          </cell>
          <cell r="C179">
            <v>39830</v>
          </cell>
          <cell r="D179">
            <v>3</v>
          </cell>
          <cell r="G179" t="str">
            <v>P</v>
          </cell>
          <cell r="H179">
            <v>16200</v>
          </cell>
        </row>
        <row r="180">
          <cell r="A180" t="str">
            <v>FLORES II</v>
          </cell>
          <cell r="C180">
            <v>39831</v>
          </cell>
          <cell r="D180">
            <v>3</v>
          </cell>
          <cell r="G180" t="str">
            <v>P</v>
          </cell>
          <cell r="H180">
            <v>16200</v>
          </cell>
        </row>
        <row r="181">
          <cell r="A181" t="str">
            <v>FLORES II</v>
          </cell>
          <cell r="C181">
            <v>39832</v>
          </cell>
          <cell r="D181">
            <v>3</v>
          </cell>
          <cell r="G181" t="str">
            <v>P</v>
          </cell>
          <cell r="H181">
            <v>28000</v>
          </cell>
        </row>
        <row r="182">
          <cell r="A182" t="str">
            <v>FLORES II</v>
          </cell>
          <cell r="C182">
            <v>39833</v>
          </cell>
          <cell r="D182">
            <v>3</v>
          </cell>
          <cell r="G182" t="str">
            <v>P</v>
          </cell>
          <cell r="H182">
            <v>28800</v>
          </cell>
        </row>
        <row r="183">
          <cell r="A183" t="str">
            <v>FLORES II</v>
          </cell>
          <cell r="C183">
            <v>39834</v>
          </cell>
          <cell r="D183">
            <v>3</v>
          </cell>
          <cell r="G183" t="str">
            <v>P</v>
          </cell>
          <cell r="H183">
            <v>22800</v>
          </cell>
        </row>
        <row r="184">
          <cell r="A184" t="str">
            <v>FLORES II</v>
          </cell>
          <cell r="C184">
            <v>39835</v>
          </cell>
          <cell r="D184">
            <v>3</v>
          </cell>
          <cell r="G184" t="str">
            <v>P</v>
          </cell>
          <cell r="H184">
            <v>18400</v>
          </cell>
        </row>
        <row r="185">
          <cell r="A185" t="str">
            <v>FLORES II</v>
          </cell>
          <cell r="C185">
            <v>39836</v>
          </cell>
          <cell r="D185">
            <v>3</v>
          </cell>
          <cell r="G185" t="str">
            <v>P</v>
          </cell>
          <cell r="H185">
            <v>47800</v>
          </cell>
        </row>
        <row r="186">
          <cell r="A186" t="str">
            <v>FLORES II</v>
          </cell>
          <cell r="C186">
            <v>39837</v>
          </cell>
          <cell r="D186">
            <v>3</v>
          </cell>
          <cell r="G186" t="str">
            <v>P</v>
          </cell>
          <cell r="H186">
            <v>22800</v>
          </cell>
        </row>
        <row r="187">
          <cell r="A187" t="str">
            <v>FLORES II</v>
          </cell>
          <cell r="C187">
            <v>39838</v>
          </cell>
          <cell r="D187">
            <v>3</v>
          </cell>
          <cell r="G187" t="str">
            <v>P</v>
          </cell>
          <cell r="H187">
            <v>28800</v>
          </cell>
        </row>
        <row r="188">
          <cell r="A188" t="str">
            <v>FLORES II</v>
          </cell>
          <cell r="C188">
            <v>39839</v>
          </cell>
          <cell r="D188">
            <v>3</v>
          </cell>
          <cell r="G188" t="str">
            <v>P</v>
          </cell>
          <cell r="H188">
            <v>47200</v>
          </cell>
        </row>
        <row r="189">
          <cell r="A189" t="str">
            <v>FLORES II</v>
          </cell>
          <cell r="C189">
            <v>39840</v>
          </cell>
          <cell r="D189">
            <v>3</v>
          </cell>
          <cell r="G189" t="str">
            <v>P</v>
          </cell>
          <cell r="H189">
            <v>30200</v>
          </cell>
        </row>
        <row r="190">
          <cell r="A190" t="str">
            <v>FLORES II</v>
          </cell>
          <cell r="C190">
            <v>39841</v>
          </cell>
          <cell r="D190">
            <v>3</v>
          </cell>
          <cell r="G190" t="str">
            <v>P</v>
          </cell>
          <cell r="H190">
            <v>39000</v>
          </cell>
        </row>
        <row r="191">
          <cell r="A191" t="str">
            <v>FLORES II</v>
          </cell>
          <cell r="C191">
            <v>39842</v>
          </cell>
          <cell r="D191">
            <v>3</v>
          </cell>
          <cell r="G191" t="str">
            <v>P</v>
          </cell>
          <cell r="H191">
            <v>19800</v>
          </cell>
        </row>
        <row r="192">
          <cell r="A192" t="str">
            <v>FLORES II</v>
          </cell>
          <cell r="C192">
            <v>39843</v>
          </cell>
          <cell r="D192">
            <v>3</v>
          </cell>
          <cell r="G192" t="str">
            <v>P</v>
          </cell>
          <cell r="H192">
            <v>18400</v>
          </cell>
        </row>
        <row r="193">
          <cell r="A193" t="str">
            <v>FLORES II</v>
          </cell>
          <cell r="C193">
            <v>39844</v>
          </cell>
          <cell r="D193">
            <v>3</v>
          </cell>
          <cell r="G193" t="str">
            <v>P</v>
          </cell>
          <cell r="H193">
            <v>28800</v>
          </cell>
        </row>
        <row r="194">
          <cell r="A194" t="str">
            <v>GARZONES I</v>
          </cell>
          <cell r="C194">
            <v>39814</v>
          </cell>
          <cell r="D194">
            <v>3</v>
          </cell>
          <cell r="G194" t="str">
            <v>R</v>
          </cell>
          <cell r="H194">
            <v>5973520</v>
          </cell>
        </row>
        <row r="195">
          <cell r="A195" t="str">
            <v>GARZONES I</v>
          </cell>
          <cell r="C195">
            <v>39815</v>
          </cell>
          <cell r="D195">
            <v>3</v>
          </cell>
          <cell r="G195" t="str">
            <v>R</v>
          </cell>
          <cell r="H195">
            <v>13240440</v>
          </cell>
        </row>
        <row r="196">
          <cell r="A196" t="str">
            <v>GARZONES I</v>
          </cell>
          <cell r="C196">
            <v>39816</v>
          </cell>
          <cell r="D196">
            <v>3</v>
          </cell>
          <cell r="G196" t="str">
            <v>R</v>
          </cell>
          <cell r="H196">
            <v>14230440</v>
          </cell>
        </row>
        <row r="197">
          <cell r="A197" t="str">
            <v>GARZONES I</v>
          </cell>
          <cell r="C197">
            <v>39817</v>
          </cell>
          <cell r="D197">
            <v>3</v>
          </cell>
          <cell r="G197" t="str">
            <v>R</v>
          </cell>
          <cell r="H197">
            <v>10514270</v>
          </cell>
        </row>
        <row r="198">
          <cell r="A198" t="str">
            <v>GARZONES I</v>
          </cell>
          <cell r="C198">
            <v>39818</v>
          </cell>
          <cell r="D198">
            <v>3</v>
          </cell>
          <cell r="G198" t="str">
            <v>R</v>
          </cell>
          <cell r="H198">
            <v>13289640</v>
          </cell>
        </row>
        <row r="199">
          <cell r="A199" t="str">
            <v>GARZONES I</v>
          </cell>
          <cell r="C199">
            <v>39819</v>
          </cell>
          <cell r="D199">
            <v>3</v>
          </cell>
          <cell r="G199" t="str">
            <v>R</v>
          </cell>
          <cell r="H199">
            <v>13219790</v>
          </cell>
        </row>
        <row r="200">
          <cell r="A200" t="str">
            <v>GARZONES I</v>
          </cell>
          <cell r="C200">
            <v>39820</v>
          </cell>
          <cell r="D200">
            <v>3</v>
          </cell>
          <cell r="G200" t="str">
            <v>R</v>
          </cell>
          <cell r="H200">
            <v>12966890</v>
          </cell>
        </row>
        <row r="201">
          <cell r="A201" t="str">
            <v>GARZONES I</v>
          </cell>
          <cell r="C201">
            <v>39821</v>
          </cell>
          <cell r="D201">
            <v>3</v>
          </cell>
          <cell r="G201" t="str">
            <v>R</v>
          </cell>
          <cell r="H201">
            <v>13021800</v>
          </cell>
        </row>
        <row r="202">
          <cell r="A202" t="str">
            <v>GARZONES I</v>
          </cell>
          <cell r="C202">
            <v>39822</v>
          </cell>
          <cell r="D202">
            <v>3</v>
          </cell>
          <cell r="G202" t="str">
            <v>R</v>
          </cell>
          <cell r="H202">
            <v>13747320</v>
          </cell>
        </row>
        <row r="203">
          <cell r="A203" t="str">
            <v>GARZONES I</v>
          </cell>
          <cell r="C203">
            <v>39823</v>
          </cell>
          <cell r="D203">
            <v>3</v>
          </cell>
          <cell r="G203" t="str">
            <v>R</v>
          </cell>
          <cell r="H203">
            <v>14311790</v>
          </cell>
        </row>
        <row r="204">
          <cell r="A204" t="str">
            <v>GARZONES I</v>
          </cell>
          <cell r="C204">
            <v>39824</v>
          </cell>
          <cell r="D204">
            <v>3</v>
          </cell>
          <cell r="G204" t="str">
            <v>R</v>
          </cell>
          <cell r="H204">
            <v>9826240</v>
          </cell>
        </row>
        <row r="205">
          <cell r="A205" t="str">
            <v>GARZONES I</v>
          </cell>
          <cell r="C205">
            <v>39825</v>
          </cell>
          <cell r="D205">
            <v>3</v>
          </cell>
          <cell r="G205" t="str">
            <v>R</v>
          </cell>
          <cell r="H205">
            <v>7824530</v>
          </cell>
        </row>
        <row r="206">
          <cell r="A206" t="str">
            <v>GARZONES I</v>
          </cell>
          <cell r="C206">
            <v>39826</v>
          </cell>
          <cell r="D206">
            <v>3</v>
          </cell>
          <cell r="G206" t="str">
            <v>R</v>
          </cell>
          <cell r="H206">
            <v>12366710</v>
          </cell>
        </row>
        <row r="207">
          <cell r="A207" t="str">
            <v>GARZONES I</v>
          </cell>
          <cell r="C207">
            <v>39827</v>
          </cell>
          <cell r="D207">
            <v>3</v>
          </cell>
          <cell r="G207" t="str">
            <v>R</v>
          </cell>
          <cell r="H207">
            <v>12737950</v>
          </cell>
        </row>
        <row r="208">
          <cell r="A208" t="str">
            <v>GARZONES I</v>
          </cell>
          <cell r="C208">
            <v>39828</v>
          </cell>
          <cell r="D208">
            <v>3</v>
          </cell>
          <cell r="G208" t="str">
            <v>R</v>
          </cell>
          <cell r="H208">
            <v>12472670</v>
          </cell>
        </row>
        <row r="209">
          <cell r="A209" t="str">
            <v>GARZONES I</v>
          </cell>
          <cell r="C209">
            <v>39829</v>
          </cell>
          <cell r="D209">
            <v>3</v>
          </cell>
          <cell r="G209" t="str">
            <v>R</v>
          </cell>
          <cell r="H209">
            <v>13474460</v>
          </cell>
        </row>
        <row r="210">
          <cell r="A210" t="str">
            <v>GARZONES I</v>
          </cell>
          <cell r="C210">
            <v>39830</v>
          </cell>
          <cell r="D210">
            <v>3</v>
          </cell>
          <cell r="G210" t="str">
            <v>R</v>
          </cell>
          <cell r="H210">
            <v>12610940</v>
          </cell>
        </row>
        <row r="211">
          <cell r="A211" t="str">
            <v>GARZONES I</v>
          </cell>
          <cell r="C211">
            <v>39831</v>
          </cell>
          <cell r="D211">
            <v>3</v>
          </cell>
          <cell r="G211" t="str">
            <v>R</v>
          </cell>
          <cell r="H211">
            <v>7766430</v>
          </cell>
        </row>
        <row r="212">
          <cell r="A212" t="str">
            <v>GARZONES I</v>
          </cell>
          <cell r="C212">
            <v>39832</v>
          </cell>
          <cell r="D212">
            <v>3</v>
          </cell>
          <cell r="G212" t="str">
            <v>R</v>
          </cell>
          <cell r="H212">
            <v>12103620</v>
          </cell>
        </row>
        <row r="213">
          <cell r="A213" t="str">
            <v>GARZONES I</v>
          </cell>
          <cell r="C213">
            <v>39833</v>
          </cell>
          <cell r="D213">
            <v>3</v>
          </cell>
          <cell r="G213" t="str">
            <v>R</v>
          </cell>
          <cell r="H213">
            <v>12671870</v>
          </cell>
        </row>
        <row r="214">
          <cell r="A214" t="str">
            <v>GARZONES I</v>
          </cell>
          <cell r="C214">
            <v>39834</v>
          </cell>
          <cell r="D214">
            <v>3</v>
          </cell>
          <cell r="G214" t="str">
            <v>R</v>
          </cell>
          <cell r="H214">
            <v>12251710</v>
          </cell>
        </row>
        <row r="215">
          <cell r="A215" t="str">
            <v>GARZONES I</v>
          </cell>
          <cell r="C215">
            <v>39835</v>
          </cell>
          <cell r="D215">
            <v>3</v>
          </cell>
          <cell r="G215" t="str">
            <v>R</v>
          </cell>
          <cell r="H215">
            <v>12666630</v>
          </cell>
        </row>
        <row r="216">
          <cell r="A216" t="str">
            <v>GARZONES I</v>
          </cell>
          <cell r="C216">
            <v>39836</v>
          </cell>
          <cell r="D216">
            <v>3</v>
          </cell>
          <cell r="G216" t="str">
            <v>R</v>
          </cell>
          <cell r="H216">
            <v>13746440</v>
          </cell>
        </row>
        <row r="217">
          <cell r="A217" t="str">
            <v>GARZONES I</v>
          </cell>
          <cell r="C217">
            <v>39837</v>
          </cell>
          <cell r="D217">
            <v>3</v>
          </cell>
          <cell r="G217" t="str">
            <v>R</v>
          </cell>
          <cell r="H217">
            <v>12069940</v>
          </cell>
        </row>
        <row r="218">
          <cell r="A218" t="str">
            <v>GARZONES I</v>
          </cell>
          <cell r="C218">
            <v>39838</v>
          </cell>
          <cell r="D218">
            <v>3</v>
          </cell>
          <cell r="G218" t="str">
            <v>R</v>
          </cell>
          <cell r="H218">
            <v>7455550</v>
          </cell>
        </row>
        <row r="219">
          <cell r="A219" t="str">
            <v>GARZONES I</v>
          </cell>
          <cell r="C219">
            <v>39839</v>
          </cell>
          <cell r="D219">
            <v>3</v>
          </cell>
          <cell r="G219" t="str">
            <v>R</v>
          </cell>
          <cell r="H219">
            <v>11871540</v>
          </cell>
        </row>
        <row r="220">
          <cell r="A220" t="str">
            <v>GARZONES I</v>
          </cell>
          <cell r="C220">
            <v>39840</v>
          </cell>
          <cell r="D220">
            <v>3</v>
          </cell>
          <cell r="G220" t="str">
            <v>R</v>
          </cell>
          <cell r="H220">
            <v>12502100</v>
          </cell>
        </row>
        <row r="221">
          <cell r="A221" t="str">
            <v>GARZONES I</v>
          </cell>
          <cell r="C221">
            <v>39841</v>
          </cell>
          <cell r="D221">
            <v>3</v>
          </cell>
          <cell r="G221" t="str">
            <v>R</v>
          </cell>
          <cell r="H221">
            <v>12448220</v>
          </cell>
        </row>
        <row r="222">
          <cell r="A222" t="str">
            <v>GARZONES I</v>
          </cell>
          <cell r="C222">
            <v>39842</v>
          </cell>
          <cell r="D222">
            <v>3</v>
          </cell>
          <cell r="G222" t="str">
            <v>R</v>
          </cell>
          <cell r="H222">
            <v>12971400</v>
          </cell>
        </row>
        <row r="223">
          <cell r="A223" t="str">
            <v>GARZONES I</v>
          </cell>
          <cell r="C223">
            <v>39843</v>
          </cell>
          <cell r="D223">
            <v>3</v>
          </cell>
          <cell r="G223" t="str">
            <v>R</v>
          </cell>
          <cell r="H223">
            <v>13665050</v>
          </cell>
        </row>
        <row r="224">
          <cell r="A224" t="str">
            <v>GARZONES I</v>
          </cell>
          <cell r="C224">
            <v>39844</v>
          </cell>
          <cell r="D224">
            <v>3</v>
          </cell>
          <cell r="G224" t="str">
            <v>R</v>
          </cell>
          <cell r="H224">
            <v>12966470</v>
          </cell>
        </row>
        <row r="225">
          <cell r="A225" t="str">
            <v>GARZONES I</v>
          </cell>
          <cell r="C225">
            <v>39814</v>
          </cell>
          <cell r="D225">
            <v>2</v>
          </cell>
          <cell r="G225" t="str">
            <v>R</v>
          </cell>
          <cell r="H225">
            <v>686780</v>
          </cell>
        </row>
        <row r="226">
          <cell r="A226" t="str">
            <v>GARZONES I</v>
          </cell>
          <cell r="C226">
            <v>39815</v>
          </cell>
          <cell r="D226">
            <v>2</v>
          </cell>
          <cell r="G226" t="str">
            <v>R</v>
          </cell>
          <cell r="H226">
            <v>1304560</v>
          </cell>
        </row>
        <row r="227">
          <cell r="A227" t="str">
            <v>GARZONES I</v>
          </cell>
          <cell r="C227">
            <v>39816</v>
          </cell>
          <cell r="D227">
            <v>2</v>
          </cell>
          <cell r="G227" t="str">
            <v>R</v>
          </cell>
          <cell r="H227">
            <v>1412660</v>
          </cell>
        </row>
        <row r="228">
          <cell r="A228" t="str">
            <v>GARZONES I</v>
          </cell>
          <cell r="C228">
            <v>39817</v>
          </cell>
          <cell r="D228">
            <v>2</v>
          </cell>
          <cell r="G228" t="str">
            <v>R</v>
          </cell>
          <cell r="H228">
            <v>1070880</v>
          </cell>
        </row>
        <row r="229">
          <cell r="A229" t="str">
            <v>GARZONES I</v>
          </cell>
          <cell r="C229">
            <v>39818</v>
          </cell>
          <cell r="D229">
            <v>2</v>
          </cell>
          <cell r="G229" t="str">
            <v>R</v>
          </cell>
          <cell r="H229">
            <v>1244760</v>
          </cell>
        </row>
        <row r="230">
          <cell r="A230" t="str">
            <v>GARZONES I</v>
          </cell>
          <cell r="C230">
            <v>39819</v>
          </cell>
          <cell r="D230">
            <v>2</v>
          </cell>
          <cell r="G230" t="str">
            <v>R</v>
          </cell>
          <cell r="H230">
            <v>1216010</v>
          </cell>
        </row>
        <row r="231">
          <cell r="A231" t="str">
            <v>GARZONES I</v>
          </cell>
          <cell r="C231">
            <v>39820</v>
          </cell>
          <cell r="D231">
            <v>2</v>
          </cell>
          <cell r="G231" t="str">
            <v>R</v>
          </cell>
          <cell r="H231">
            <v>1211410</v>
          </cell>
        </row>
        <row r="232">
          <cell r="A232" t="str">
            <v>GARZONES I</v>
          </cell>
          <cell r="C232">
            <v>39821</v>
          </cell>
          <cell r="D232">
            <v>2</v>
          </cell>
          <cell r="G232" t="str">
            <v>R</v>
          </cell>
          <cell r="H232">
            <v>1207500</v>
          </cell>
        </row>
        <row r="233">
          <cell r="A233" t="str">
            <v>GARZONES I</v>
          </cell>
          <cell r="C233">
            <v>39822</v>
          </cell>
          <cell r="D233">
            <v>2</v>
          </cell>
          <cell r="G233" t="str">
            <v>R</v>
          </cell>
          <cell r="H233">
            <v>1264080</v>
          </cell>
        </row>
        <row r="234">
          <cell r="A234" t="str">
            <v>GARZONES I</v>
          </cell>
          <cell r="C234">
            <v>39823</v>
          </cell>
          <cell r="D234">
            <v>2</v>
          </cell>
          <cell r="G234" t="str">
            <v>R</v>
          </cell>
          <cell r="H234">
            <v>1354010</v>
          </cell>
        </row>
        <row r="235">
          <cell r="A235" t="str">
            <v>GARZONES I</v>
          </cell>
          <cell r="C235">
            <v>39824</v>
          </cell>
          <cell r="D235">
            <v>2</v>
          </cell>
          <cell r="G235" t="str">
            <v>R</v>
          </cell>
          <cell r="H235">
            <v>1007860</v>
          </cell>
        </row>
        <row r="236">
          <cell r="A236" t="str">
            <v>GARZONES I</v>
          </cell>
          <cell r="C236">
            <v>39825</v>
          </cell>
          <cell r="D236">
            <v>2</v>
          </cell>
          <cell r="G236" t="str">
            <v>R</v>
          </cell>
          <cell r="H236">
            <v>788670</v>
          </cell>
        </row>
        <row r="237">
          <cell r="A237" t="str">
            <v>GARZONES I</v>
          </cell>
          <cell r="C237">
            <v>39826</v>
          </cell>
          <cell r="D237">
            <v>2</v>
          </cell>
          <cell r="G237" t="str">
            <v>R</v>
          </cell>
          <cell r="H237">
            <v>1129990</v>
          </cell>
        </row>
        <row r="238">
          <cell r="A238" t="str">
            <v>GARZONES I</v>
          </cell>
          <cell r="C238">
            <v>39827</v>
          </cell>
          <cell r="D238">
            <v>2</v>
          </cell>
          <cell r="G238" t="str">
            <v>R</v>
          </cell>
          <cell r="H238">
            <v>1114350</v>
          </cell>
        </row>
        <row r="239">
          <cell r="A239" t="str">
            <v>GARZONES I</v>
          </cell>
          <cell r="C239">
            <v>39828</v>
          </cell>
          <cell r="D239">
            <v>2</v>
          </cell>
          <cell r="G239" t="str">
            <v>R</v>
          </cell>
          <cell r="H239">
            <v>1106530</v>
          </cell>
        </row>
        <row r="240">
          <cell r="A240" t="str">
            <v>GARZONES I</v>
          </cell>
          <cell r="C240">
            <v>39829</v>
          </cell>
          <cell r="D240">
            <v>2</v>
          </cell>
          <cell r="G240" t="str">
            <v>R</v>
          </cell>
          <cell r="H240">
            <v>1124240</v>
          </cell>
        </row>
        <row r="241">
          <cell r="A241" t="str">
            <v>GARZONES I</v>
          </cell>
          <cell r="C241">
            <v>39830</v>
          </cell>
          <cell r="D241">
            <v>2</v>
          </cell>
          <cell r="G241" t="str">
            <v>R</v>
          </cell>
          <cell r="H241">
            <v>1065360</v>
          </cell>
        </row>
        <row r="242">
          <cell r="A242" t="str">
            <v>GARZONES I</v>
          </cell>
          <cell r="C242">
            <v>39831</v>
          </cell>
          <cell r="D242">
            <v>2</v>
          </cell>
          <cell r="G242" t="str">
            <v>R</v>
          </cell>
          <cell r="H242">
            <v>708170</v>
          </cell>
        </row>
        <row r="243">
          <cell r="A243" t="str">
            <v>GARZONES I</v>
          </cell>
          <cell r="C243">
            <v>39832</v>
          </cell>
          <cell r="D243">
            <v>2</v>
          </cell>
          <cell r="G243" t="str">
            <v>R</v>
          </cell>
          <cell r="H243">
            <v>1036380</v>
          </cell>
        </row>
        <row r="244">
          <cell r="A244" t="str">
            <v>GARZONES I</v>
          </cell>
          <cell r="C244">
            <v>39833</v>
          </cell>
          <cell r="D244">
            <v>2</v>
          </cell>
          <cell r="G244" t="str">
            <v>R</v>
          </cell>
          <cell r="H244">
            <v>1053630</v>
          </cell>
        </row>
        <row r="245">
          <cell r="A245" t="str">
            <v>GARZONES I</v>
          </cell>
          <cell r="C245">
            <v>39834</v>
          </cell>
          <cell r="D245">
            <v>2</v>
          </cell>
          <cell r="G245" t="str">
            <v>R</v>
          </cell>
          <cell r="H245">
            <v>1044890</v>
          </cell>
        </row>
        <row r="246">
          <cell r="A246" t="str">
            <v>GARZONES I</v>
          </cell>
          <cell r="C246">
            <v>39835</v>
          </cell>
          <cell r="D246">
            <v>2</v>
          </cell>
          <cell r="G246" t="str">
            <v>R</v>
          </cell>
          <cell r="H246">
            <v>1053170</v>
          </cell>
        </row>
        <row r="247">
          <cell r="A247" t="str">
            <v>GARZONES I</v>
          </cell>
          <cell r="C247">
            <v>39836</v>
          </cell>
          <cell r="D247">
            <v>2</v>
          </cell>
          <cell r="G247" t="str">
            <v>R</v>
          </cell>
          <cell r="H247">
            <v>1136660</v>
          </cell>
        </row>
        <row r="248">
          <cell r="A248" t="str">
            <v>GARZONES I</v>
          </cell>
          <cell r="C248">
            <v>39837</v>
          </cell>
          <cell r="D248">
            <v>2</v>
          </cell>
          <cell r="G248" t="str">
            <v>R</v>
          </cell>
          <cell r="H248">
            <v>998660</v>
          </cell>
        </row>
        <row r="249">
          <cell r="A249" t="str">
            <v>GARZONES I</v>
          </cell>
          <cell r="C249">
            <v>39838</v>
          </cell>
          <cell r="D249">
            <v>2</v>
          </cell>
          <cell r="G249" t="str">
            <v>R</v>
          </cell>
          <cell r="H249">
            <v>681950</v>
          </cell>
        </row>
        <row r="250">
          <cell r="A250" t="str">
            <v>GARZONES I</v>
          </cell>
          <cell r="C250">
            <v>39839</v>
          </cell>
          <cell r="D250">
            <v>2</v>
          </cell>
          <cell r="G250" t="str">
            <v>R</v>
          </cell>
          <cell r="H250">
            <v>1003260</v>
          </cell>
        </row>
        <row r="251">
          <cell r="A251" t="str">
            <v>GARZONES I</v>
          </cell>
          <cell r="C251">
            <v>39840</v>
          </cell>
          <cell r="D251">
            <v>2</v>
          </cell>
          <cell r="G251" t="str">
            <v>R</v>
          </cell>
          <cell r="H251">
            <v>1030400</v>
          </cell>
        </row>
        <row r="252">
          <cell r="A252" t="str">
            <v>GARZONES I</v>
          </cell>
          <cell r="C252">
            <v>39841</v>
          </cell>
          <cell r="D252">
            <v>2</v>
          </cell>
          <cell r="G252" t="str">
            <v>R</v>
          </cell>
          <cell r="H252">
            <v>1029480</v>
          </cell>
        </row>
        <row r="253">
          <cell r="A253" t="str">
            <v>GARZONES I</v>
          </cell>
          <cell r="C253">
            <v>39842</v>
          </cell>
          <cell r="D253">
            <v>2</v>
          </cell>
          <cell r="G253" t="str">
            <v>R</v>
          </cell>
          <cell r="H253">
            <v>1068350</v>
          </cell>
        </row>
        <row r="254">
          <cell r="A254" t="str">
            <v>GARZONES I</v>
          </cell>
          <cell r="C254">
            <v>39843</v>
          </cell>
          <cell r="D254">
            <v>2</v>
          </cell>
          <cell r="G254" t="str">
            <v>R</v>
          </cell>
          <cell r="H254">
            <v>1146550</v>
          </cell>
        </row>
        <row r="255">
          <cell r="A255" t="str">
            <v>GARZONES I</v>
          </cell>
          <cell r="C255">
            <v>39844</v>
          </cell>
          <cell r="D255">
            <v>2</v>
          </cell>
          <cell r="G255" t="str">
            <v>R</v>
          </cell>
          <cell r="H255">
            <v>1138730</v>
          </cell>
        </row>
        <row r="256">
          <cell r="A256" t="str">
            <v>GARZONES I</v>
          </cell>
          <cell r="C256">
            <v>39814</v>
          </cell>
          <cell r="D256">
            <v>3</v>
          </cell>
          <cell r="G256" t="str">
            <v>P</v>
          </cell>
          <cell r="H256">
            <v>31500</v>
          </cell>
        </row>
        <row r="257">
          <cell r="A257" t="str">
            <v>GARZONES I</v>
          </cell>
          <cell r="C257">
            <v>39815</v>
          </cell>
          <cell r="D257">
            <v>3</v>
          </cell>
          <cell r="G257" t="str">
            <v>P</v>
          </cell>
          <cell r="H257">
            <v>50100</v>
          </cell>
        </row>
        <row r="258">
          <cell r="A258" t="str">
            <v>GARZONES I</v>
          </cell>
          <cell r="C258">
            <v>39816</v>
          </cell>
          <cell r="D258">
            <v>3</v>
          </cell>
          <cell r="G258" t="str">
            <v>P</v>
          </cell>
          <cell r="H258">
            <v>54300</v>
          </cell>
        </row>
        <row r="259">
          <cell r="A259" t="str">
            <v>GARZONES I</v>
          </cell>
          <cell r="C259">
            <v>39817</v>
          </cell>
          <cell r="D259">
            <v>3</v>
          </cell>
          <cell r="G259" t="str">
            <v>P</v>
          </cell>
          <cell r="H259">
            <v>30000</v>
          </cell>
        </row>
        <row r="260">
          <cell r="A260" t="str">
            <v>GARZONES I</v>
          </cell>
          <cell r="C260">
            <v>39818</v>
          </cell>
          <cell r="D260">
            <v>3</v>
          </cell>
          <cell r="G260" t="str">
            <v>P</v>
          </cell>
          <cell r="H260">
            <v>82500</v>
          </cell>
        </row>
        <row r="261">
          <cell r="A261" t="str">
            <v>GARZONES I</v>
          </cell>
          <cell r="C261">
            <v>39819</v>
          </cell>
          <cell r="D261">
            <v>3</v>
          </cell>
          <cell r="G261" t="str">
            <v>P</v>
          </cell>
          <cell r="H261">
            <v>103100</v>
          </cell>
        </row>
        <row r="262">
          <cell r="A262" t="str">
            <v>GARZONES I</v>
          </cell>
          <cell r="C262">
            <v>39820</v>
          </cell>
          <cell r="D262">
            <v>3</v>
          </cell>
          <cell r="G262" t="str">
            <v>P</v>
          </cell>
          <cell r="H262">
            <v>117400</v>
          </cell>
        </row>
        <row r="263">
          <cell r="A263" t="str">
            <v>GARZONES I</v>
          </cell>
          <cell r="C263">
            <v>39821</v>
          </cell>
          <cell r="D263">
            <v>3</v>
          </cell>
          <cell r="G263" t="str">
            <v>P</v>
          </cell>
          <cell r="H263">
            <v>89800</v>
          </cell>
        </row>
        <row r="264">
          <cell r="A264" t="str">
            <v>GARZONES I</v>
          </cell>
          <cell r="C264">
            <v>39822</v>
          </cell>
          <cell r="D264">
            <v>3</v>
          </cell>
          <cell r="G264" t="str">
            <v>P</v>
          </cell>
          <cell r="H264">
            <v>121500</v>
          </cell>
        </row>
        <row r="265">
          <cell r="A265" t="str">
            <v>GARZONES I</v>
          </cell>
          <cell r="C265">
            <v>39823</v>
          </cell>
          <cell r="D265">
            <v>3</v>
          </cell>
          <cell r="G265" t="str">
            <v>P</v>
          </cell>
          <cell r="H265">
            <v>81600</v>
          </cell>
        </row>
        <row r="266">
          <cell r="A266" t="str">
            <v>GARZONES I</v>
          </cell>
          <cell r="C266">
            <v>39824</v>
          </cell>
          <cell r="D266">
            <v>3</v>
          </cell>
          <cell r="G266" t="str">
            <v>P</v>
          </cell>
          <cell r="H266">
            <v>27300</v>
          </cell>
        </row>
        <row r="267">
          <cell r="A267" t="str">
            <v>GARZONES I</v>
          </cell>
          <cell r="C267">
            <v>39825</v>
          </cell>
          <cell r="D267">
            <v>3</v>
          </cell>
          <cell r="G267" t="str">
            <v>P</v>
          </cell>
          <cell r="H267">
            <v>46800</v>
          </cell>
        </row>
        <row r="268">
          <cell r="A268" t="str">
            <v>GARZONES I</v>
          </cell>
          <cell r="C268">
            <v>39826</v>
          </cell>
          <cell r="D268">
            <v>3</v>
          </cell>
          <cell r="G268" t="str">
            <v>P</v>
          </cell>
          <cell r="H268">
            <v>130900</v>
          </cell>
        </row>
        <row r="269">
          <cell r="A269" t="str">
            <v>GARZONES I</v>
          </cell>
          <cell r="C269">
            <v>39827</v>
          </cell>
          <cell r="D269">
            <v>3</v>
          </cell>
          <cell r="G269" t="str">
            <v>P</v>
          </cell>
          <cell r="H269">
            <v>102900</v>
          </cell>
        </row>
        <row r="270">
          <cell r="A270" t="str">
            <v>GARZONES I</v>
          </cell>
          <cell r="C270">
            <v>39828</v>
          </cell>
          <cell r="D270">
            <v>3</v>
          </cell>
          <cell r="G270" t="str">
            <v>P</v>
          </cell>
          <cell r="H270">
            <v>84500</v>
          </cell>
        </row>
        <row r="271">
          <cell r="A271" t="str">
            <v>GARZONES I</v>
          </cell>
          <cell r="C271">
            <v>39829</v>
          </cell>
          <cell r="D271">
            <v>3</v>
          </cell>
          <cell r="G271" t="str">
            <v>P</v>
          </cell>
          <cell r="H271">
            <v>48100</v>
          </cell>
        </row>
        <row r="272">
          <cell r="A272" t="str">
            <v>GARZONES I</v>
          </cell>
          <cell r="C272">
            <v>39830</v>
          </cell>
          <cell r="D272">
            <v>3</v>
          </cell>
          <cell r="G272" t="str">
            <v>P</v>
          </cell>
          <cell r="H272">
            <v>47600</v>
          </cell>
        </row>
        <row r="273">
          <cell r="A273" t="str">
            <v>GARZONES I</v>
          </cell>
          <cell r="C273">
            <v>39831</v>
          </cell>
          <cell r="D273">
            <v>3</v>
          </cell>
          <cell r="G273" t="str">
            <v>P</v>
          </cell>
          <cell r="H273">
            <v>51600</v>
          </cell>
        </row>
        <row r="274">
          <cell r="A274" t="str">
            <v>GARZONES I</v>
          </cell>
          <cell r="C274">
            <v>39832</v>
          </cell>
          <cell r="D274">
            <v>3</v>
          </cell>
          <cell r="G274" t="str">
            <v>P</v>
          </cell>
          <cell r="H274">
            <v>108000</v>
          </cell>
        </row>
        <row r="275">
          <cell r="A275" t="str">
            <v>GARZONES I</v>
          </cell>
          <cell r="C275">
            <v>39833</v>
          </cell>
          <cell r="D275">
            <v>3</v>
          </cell>
          <cell r="G275" t="str">
            <v>P</v>
          </cell>
          <cell r="H275">
            <v>63800</v>
          </cell>
        </row>
        <row r="276">
          <cell r="A276" t="str">
            <v>GARZONES I</v>
          </cell>
          <cell r="C276">
            <v>39834</v>
          </cell>
          <cell r="D276">
            <v>3</v>
          </cell>
          <cell r="G276" t="str">
            <v>P</v>
          </cell>
          <cell r="H276">
            <v>114600</v>
          </cell>
        </row>
        <row r="277">
          <cell r="A277" t="str">
            <v>GARZONES I</v>
          </cell>
          <cell r="C277">
            <v>39835</v>
          </cell>
          <cell r="D277">
            <v>3</v>
          </cell>
          <cell r="G277" t="str">
            <v>P</v>
          </cell>
          <cell r="H277">
            <v>46200</v>
          </cell>
        </row>
        <row r="278">
          <cell r="A278" t="str">
            <v>GARZONES I</v>
          </cell>
          <cell r="C278">
            <v>39836</v>
          </cell>
          <cell r="D278">
            <v>3</v>
          </cell>
          <cell r="G278" t="str">
            <v>P</v>
          </cell>
          <cell r="H278">
            <v>58300</v>
          </cell>
        </row>
        <row r="279">
          <cell r="A279" t="str">
            <v>GARZONES I</v>
          </cell>
          <cell r="C279">
            <v>39837</v>
          </cell>
          <cell r="D279">
            <v>3</v>
          </cell>
          <cell r="G279" t="str">
            <v>P</v>
          </cell>
          <cell r="H279">
            <v>41200</v>
          </cell>
        </row>
        <row r="280">
          <cell r="A280" t="str">
            <v>GARZONES I</v>
          </cell>
          <cell r="C280">
            <v>39838</v>
          </cell>
          <cell r="D280">
            <v>3</v>
          </cell>
          <cell r="G280" t="str">
            <v>P</v>
          </cell>
          <cell r="H280">
            <v>31600</v>
          </cell>
        </row>
        <row r="281">
          <cell r="A281" t="str">
            <v>GARZONES I</v>
          </cell>
          <cell r="C281">
            <v>39839</v>
          </cell>
          <cell r="D281">
            <v>3</v>
          </cell>
          <cell r="G281" t="str">
            <v>P</v>
          </cell>
          <cell r="H281">
            <v>71400</v>
          </cell>
        </row>
        <row r="282">
          <cell r="A282" t="str">
            <v>GARZONES I</v>
          </cell>
          <cell r="C282">
            <v>39840</v>
          </cell>
          <cell r="D282">
            <v>3</v>
          </cell>
          <cell r="G282" t="str">
            <v>P</v>
          </cell>
          <cell r="H282">
            <v>63000</v>
          </cell>
        </row>
        <row r="283">
          <cell r="A283" t="str">
            <v>GARZONES I</v>
          </cell>
          <cell r="C283">
            <v>39841</v>
          </cell>
          <cell r="D283">
            <v>3</v>
          </cell>
          <cell r="G283" t="str">
            <v>P</v>
          </cell>
          <cell r="H283">
            <v>66800</v>
          </cell>
        </row>
        <row r="284">
          <cell r="A284" t="str">
            <v>GARZONES I</v>
          </cell>
          <cell r="C284">
            <v>39842</v>
          </cell>
          <cell r="D284">
            <v>3</v>
          </cell>
          <cell r="G284" t="str">
            <v>P</v>
          </cell>
          <cell r="H284">
            <v>75800</v>
          </cell>
        </row>
        <row r="285">
          <cell r="A285" t="str">
            <v>GARZONES I</v>
          </cell>
          <cell r="C285">
            <v>39843</v>
          </cell>
          <cell r="D285">
            <v>3</v>
          </cell>
          <cell r="G285" t="str">
            <v>P</v>
          </cell>
          <cell r="H285">
            <v>86800</v>
          </cell>
        </row>
        <row r="286">
          <cell r="A286" t="str">
            <v>GARZONES I</v>
          </cell>
          <cell r="C286">
            <v>39844</v>
          </cell>
          <cell r="D286">
            <v>3</v>
          </cell>
          <cell r="G286" t="str">
            <v>P</v>
          </cell>
          <cell r="H286">
            <v>51400</v>
          </cell>
        </row>
        <row r="287">
          <cell r="A287" t="str">
            <v>GARZONES II</v>
          </cell>
          <cell r="C287">
            <v>39814</v>
          </cell>
          <cell r="D287">
            <v>3</v>
          </cell>
          <cell r="G287" t="str">
            <v>R</v>
          </cell>
          <cell r="H287">
            <v>5641610</v>
          </cell>
        </row>
        <row r="288">
          <cell r="A288" t="str">
            <v>GARZONES II</v>
          </cell>
          <cell r="C288">
            <v>39815</v>
          </cell>
          <cell r="D288">
            <v>3</v>
          </cell>
          <cell r="G288" t="str">
            <v>R</v>
          </cell>
          <cell r="H288">
            <v>11999500</v>
          </cell>
        </row>
        <row r="289">
          <cell r="A289" t="str">
            <v>GARZONES II</v>
          </cell>
          <cell r="C289">
            <v>39816</v>
          </cell>
          <cell r="D289">
            <v>3</v>
          </cell>
          <cell r="G289" t="str">
            <v>R</v>
          </cell>
          <cell r="H289">
            <v>13181000</v>
          </cell>
        </row>
        <row r="290">
          <cell r="A290" t="str">
            <v>GARZONES II</v>
          </cell>
          <cell r="C290">
            <v>39817</v>
          </cell>
          <cell r="D290">
            <v>3</v>
          </cell>
          <cell r="G290" t="str">
            <v>R</v>
          </cell>
          <cell r="H290">
            <v>11674580</v>
          </cell>
        </row>
        <row r="291">
          <cell r="A291" t="str">
            <v>GARZONES II</v>
          </cell>
          <cell r="C291">
            <v>39818</v>
          </cell>
          <cell r="D291">
            <v>3</v>
          </cell>
          <cell r="G291" t="str">
            <v>R</v>
          </cell>
          <cell r="H291">
            <v>13737640</v>
          </cell>
        </row>
        <row r="292">
          <cell r="A292" t="str">
            <v>GARZONES II</v>
          </cell>
          <cell r="C292">
            <v>39819</v>
          </cell>
          <cell r="D292">
            <v>3</v>
          </cell>
          <cell r="G292" t="str">
            <v>R</v>
          </cell>
          <cell r="H292">
            <v>14112250</v>
          </cell>
        </row>
        <row r="293">
          <cell r="A293" t="str">
            <v>GARZONES II</v>
          </cell>
          <cell r="C293">
            <v>39820</v>
          </cell>
          <cell r="D293">
            <v>3</v>
          </cell>
          <cell r="G293" t="str">
            <v>R</v>
          </cell>
          <cell r="H293">
            <v>14596680</v>
          </cell>
        </row>
        <row r="294">
          <cell r="A294" t="str">
            <v>GARZONES II</v>
          </cell>
          <cell r="C294">
            <v>39821</v>
          </cell>
          <cell r="D294">
            <v>3</v>
          </cell>
          <cell r="G294" t="str">
            <v>R</v>
          </cell>
          <cell r="H294">
            <v>13965830</v>
          </cell>
        </row>
        <row r="295">
          <cell r="A295" t="str">
            <v>GARZONES II</v>
          </cell>
          <cell r="C295">
            <v>39822</v>
          </cell>
          <cell r="D295">
            <v>3</v>
          </cell>
          <cell r="G295" t="str">
            <v>R</v>
          </cell>
          <cell r="H295">
            <v>15148450</v>
          </cell>
        </row>
        <row r="296">
          <cell r="A296" t="str">
            <v>GARZONES II</v>
          </cell>
          <cell r="C296">
            <v>39823</v>
          </cell>
          <cell r="D296">
            <v>3</v>
          </cell>
          <cell r="G296" t="str">
            <v>R</v>
          </cell>
          <cell r="H296">
            <v>14417300</v>
          </cell>
        </row>
        <row r="297">
          <cell r="A297" t="str">
            <v>GARZONES II</v>
          </cell>
          <cell r="C297">
            <v>39824</v>
          </cell>
          <cell r="D297">
            <v>3</v>
          </cell>
          <cell r="G297" t="str">
            <v>R</v>
          </cell>
          <cell r="H297">
            <v>11533260</v>
          </cell>
        </row>
        <row r="298">
          <cell r="A298" t="str">
            <v>GARZONES II</v>
          </cell>
          <cell r="C298">
            <v>39825</v>
          </cell>
          <cell r="D298">
            <v>3</v>
          </cell>
          <cell r="G298" t="str">
            <v>R</v>
          </cell>
          <cell r="H298">
            <v>12981640</v>
          </cell>
        </row>
        <row r="299">
          <cell r="A299" t="str">
            <v>GARZONES II</v>
          </cell>
          <cell r="C299">
            <v>39826</v>
          </cell>
          <cell r="D299">
            <v>3</v>
          </cell>
          <cell r="G299" t="str">
            <v>R</v>
          </cell>
          <cell r="H299">
            <v>14175340</v>
          </cell>
        </row>
        <row r="300">
          <cell r="A300" t="str">
            <v>GARZONES II</v>
          </cell>
          <cell r="C300">
            <v>39827</v>
          </cell>
          <cell r="D300">
            <v>3</v>
          </cell>
          <cell r="G300" t="str">
            <v>R</v>
          </cell>
          <cell r="H300">
            <v>13356920</v>
          </cell>
        </row>
        <row r="301">
          <cell r="A301" t="str">
            <v>GARZONES II</v>
          </cell>
          <cell r="C301">
            <v>39828</v>
          </cell>
          <cell r="D301">
            <v>3</v>
          </cell>
          <cell r="G301" t="str">
            <v>R</v>
          </cell>
          <cell r="H301">
            <v>12945990</v>
          </cell>
        </row>
        <row r="302">
          <cell r="A302" t="str">
            <v>GARZONES II</v>
          </cell>
          <cell r="C302">
            <v>39829</v>
          </cell>
          <cell r="D302">
            <v>3</v>
          </cell>
          <cell r="G302" t="str">
            <v>R</v>
          </cell>
          <cell r="H302">
            <v>14546120</v>
          </cell>
        </row>
        <row r="303">
          <cell r="A303" t="str">
            <v>GARZONES II</v>
          </cell>
          <cell r="C303">
            <v>39830</v>
          </cell>
          <cell r="D303">
            <v>3</v>
          </cell>
          <cell r="G303" t="str">
            <v>R</v>
          </cell>
          <cell r="H303">
            <v>13564460</v>
          </cell>
        </row>
        <row r="304">
          <cell r="A304" t="str">
            <v>GARZONES II</v>
          </cell>
          <cell r="C304">
            <v>39831</v>
          </cell>
          <cell r="D304">
            <v>3</v>
          </cell>
          <cell r="G304" t="str">
            <v>R</v>
          </cell>
          <cell r="H304">
            <v>10099600</v>
          </cell>
        </row>
        <row r="305">
          <cell r="A305" t="str">
            <v>GARZONES II</v>
          </cell>
          <cell r="C305">
            <v>39832</v>
          </cell>
          <cell r="D305">
            <v>3</v>
          </cell>
          <cell r="G305" t="str">
            <v>R</v>
          </cell>
          <cell r="H305">
            <v>13552710</v>
          </cell>
        </row>
        <row r="306">
          <cell r="A306" t="str">
            <v>GARZONES II</v>
          </cell>
          <cell r="C306">
            <v>39833</v>
          </cell>
          <cell r="D306">
            <v>3</v>
          </cell>
          <cell r="G306" t="str">
            <v>R</v>
          </cell>
          <cell r="H306">
            <v>13670670</v>
          </cell>
        </row>
        <row r="307">
          <cell r="A307" t="str">
            <v>GARZONES II</v>
          </cell>
          <cell r="C307">
            <v>39834</v>
          </cell>
          <cell r="D307">
            <v>3</v>
          </cell>
          <cell r="G307" t="str">
            <v>R</v>
          </cell>
          <cell r="H307">
            <v>13170300</v>
          </cell>
        </row>
        <row r="308">
          <cell r="A308" t="str">
            <v>GARZONES II</v>
          </cell>
          <cell r="C308">
            <v>39835</v>
          </cell>
          <cell r="D308">
            <v>3</v>
          </cell>
          <cell r="G308" t="str">
            <v>R</v>
          </cell>
          <cell r="H308">
            <v>13833700</v>
          </cell>
        </row>
        <row r="309">
          <cell r="A309" t="str">
            <v>GARZONES II</v>
          </cell>
          <cell r="C309">
            <v>39836</v>
          </cell>
          <cell r="D309">
            <v>3</v>
          </cell>
          <cell r="G309" t="str">
            <v>R</v>
          </cell>
          <cell r="H309">
            <v>14042660</v>
          </cell>
        </row>
        <row r="310">
          <cell r="A310" t="str">
            <v>GARZONES II</v>
          </cell>
          <cell r="C310">
            <v>39837</v>
          </cell>
          <cell r="D310">
            <v>3</v>
          </cell>
          <cell r="G310" t="str">
            <v>R</v>
          </cell>
          <cell r="H310">
            <v>12734920</v>
          </cell>
        </row>
        <row r="311">
          <cell r="A311" t="str">
            <v>GARZONES II</v>
          </cell>
          <cell r="C311">
            <v>39838</v>
          </cell>
          <cell r="D311">
            <v>3</v>
          </cell>
          <cell r="G311" t="str">
            <v>R</v>
          </cell>
          <cell r="H311">
            <v>9130290</v>
          </cell>
        </row>
        <row r="312">
          <cell r="A312" t="str">
            <v>GARZONES II</v>
          </cell>
          <cell r="C312">
            <v>39839</v>
          </cell>
          <cell r="D312">
            <v>3</v>
          </cell>
          <cell r="G312" t="str">
            <v>R</v>
          </cell>
          <cell r="H312">
            <v>13117610</v>
          </cell>
        </row>
        <row r="313">
          <cell r="A313" t="str">
            <v>GARZONES II</v>
          </cell>
          <cell r="C313">
            <v>39840</v>
          </cell>
          <cell r="D313">
            <v>3</v>
          </cell>
          <cell r="G313" t="str">
            <v>R</v>
          </cell>
          <cell r="H313">
            <v>13406840</v>
          </cell>
        </row>
        <row r="314">
          <cell r="A314" t="str">
            <v>GARZONES II</v>
          </cell>
          <cell r="C314">
            <v>39841</v>
          </cell>
          <cell r="D314">
            <v>3</v>
          </cell>
          <cell r="G314" t="str">
            <v>R</v>
          </cell>
          <cell r="H314">
            <v>13415730</v>
          </cell>
        </row>
        <row r="315">
          <cell r="A315" t="str">
            <v>GARZONES II</v>
          </cell>
          <cell r="C315">
            <v>39842</v>
          </cell>
          <cell r="D315">
            <v>3</v>
          </cell>
          <cell r="G315" t="str">
            <v>R</v>
          </cell>
          <cell r="H315">
            <v>13562610</v>
          </cell>
        </row>
        <row r="316">
          <cell r="A316" t="str">
            <v>GARZONES II</v>
          </cell>
          <cell r="C316">
            <v>39843</v>
          </cell>
          <cell r="D316">
            <v>3</v>
          </cell>
          <cell r="G316" t="str">
            <v>R</v>
          </cell>
          <cell r="H316">
            <v>14465110</v>
          </cell>
        </row>
        <row r="317">
          <cell r="A317" t="str">
            <v>GARZONES II</v>
          </cell>
          <cell r="C317">
            <v>39844</v>
          </cell>
          <cell r="D317">
            <v>3</v>
          </cell>
          <cell r="G317" t="str">
            <v>R</v>
          </cell>
          <cell r="H317">
            <v>13282440</v>
          </cell>
        </row>
        <row r="318">
          <cell r="A318" t="str">
            <v>GARZONES II</v>
          </cell>
          <cell r="C318">
            <v>39814</v>
          </cell>
          <cell r="D318">
            <v>2</v>
          </cell>
          <cell r="G318" t="str">
            <v>R</v>
          </cell>
          <cell r="H318">
            <v>701040</v>
          </cell>
        </row>
        <row r="319">
          <cell r="A319" t="str">
            <v>GARZONES II</v>
          </cell>
          <cell r="C319">
            <v>39815</v>
          </cell>
          <cell r="D319">
            <v>2</v>
          </cell>
          <cell r="G319" t="str">
            <v>R</v>
          </cell>
          <cell r="H319">
            <v>1271900</v>
          </cell>
        </row>
        <row r="320">
          <cell r="A320" t="str">
            <v>GARZONES II</v>
          </cell>
          <cell r="C320">
            <v>39816</v>
          </cell>
          <cell r="D320">
            <v>2</v>
          </cell>
          <cell r="G320" t="str">
            <v>R</v>
          </cell>
          <cell r="H320">
            <v>1368500</v>
          </cell>
        </row>
        <row r="321">
          <cell r="A321" t="str">
            <v>GARZONES II</v>
          </cell>
          <cell r="C321">
            <v>39817</v>
          </cell>
          <cell r="D321">
            <v>2</v>
          </cell>
          <cell r="G321" t="str">
            <v>R</v>
          </cell>
          <cell r="H321">
            <v>1298120</v>
          </cell>
        </row>
        <row r="322">
          <cell r="A322" t="str">
            <v>GARZONES II</v>
          </cell>
          <cell r="C322">
            <v>39818</v>
          </cell>
          <cell r="D322">
            <v>2</v>
          </cell>
          <cell r="G322" t="str">
            <v>R</v>
          </cell>
          <cell r="H322">
            <v>1424160</v>
          </cell>
        </row>
        <row r="323">
          <cell r="A323" t="str">
            <v>GARZONES II</v>
          </cell>
          <cell r="C323">
            <v>39819</v>
          </cell>
          <cell r="D323">
            <v>2</v>
          </cell>
          <cell r="G323" t="str">
            <v>R</v>
          </cell>
          <cell r="H323">
            <v>1394950</v>
          </cell>
        </row>
        <row r="324">
          <cell r="A324" t="str">
            <v>GARZONES II</v>
          </cell>
          <cell r="C324">
            <v>39820</v>
          </cell>
          <cell r="D324">
            <v>2</v>
          </cell>
          <cell r="G324" t="str">
            <v>R</v>
          </cell>
          <cell r="H324">
            <v>1433820</v>
          </cell>
        </row>
        <row r="325">
          <cell r="A325" t="str">
            <v>GARZONES II</v>
          </cell>
          <cell r="C325">
            <v>39821</v>
          </cell>
          <cell r="D325">
            <v>2</v>
          </cell>
          <cell r="G325" t="str">
            <v>R</v>
          </cell>
          <cell r="H325">
            <v>1414270</v>
          </cell>
        </row>
        <row r="326">
          <cell r="A326" t="str">
            <v>GARZONES II</v>
          </cell>
          <cell r="C326">
            <v>39822</v>
          </cell>
          <cell r="D326">
            <v>2</v>
          </cell>
          <cell r="G326" t="str">
            <v>R</v>
          </cell>
          <cell r="H326">
            <v>1496150</v>
          </cell>
        </row>
        <row r="327">
          <cell r="A327" t="str">
            <v>GARZONES II</v>
          </cell>
          <cell r="C327">
            <v>39823</v>
          </cell>
          <cell r="D327">
            <v>2</v>
          </cell>
          <cell r="G327" t="str">
            <v>R</v>
          </cell>
          <cell r="H327">
            <v>1472000</v>
          </cell>
        </row>
        <row r="328">
          <cell r="A328" t="str">
            <v>GARZONES II</v>
          </cell>
          <cell r="C328">
            <v>39824</v>
          </cell>
          <cell r="D328">
            <v>2</v>
          </cell>
          <cell r="G328" t="str">
            <v>R</v>
          </cell>
          <cell r="H328">
            <v>1257640</v>
          </cell>
        </row>
        <row r="329">
          <cell r="A329" t="str">
            <v>GARZONES II</v>
          </cell>
          <cell r="C329">
            <v>39825</v>
          </cell>
          <cell r="D329">
            <v>2</v>
          </cell>
          <cell r="G329" t="str">
            <v>R</v>
          </cell>
          <cell r="H329">
            <v>1387360</v>
          </cell>
        </row>
        <row r="330">
          <cell r="A330" t="str">
            <v>GARZONES II</v>
          </cell>
          <cell r="C330">
            <v>39826</v>
          </cell>
          <cell r="D330">
            <v>2</v>
          </cell>
          <cell r="G330" t="str">
            <v>R</v>
          </cell>
          <cell r="H330">
            <v>1424160</v>
          </cell>
        </row>
        <row r="331">
          <cell r="A331" t="str">
            <v>GARZONES II</v>
          </cell>
          <cell r="C331">
            <v>39827</v>
          </cell>
          <cell r="D331">
            <v>2</v>
          </cell>
          <cell r="G331" t="str">
            <v>R</v>
          </cell>
          <cell r="H331">
            <v>1313530</v>
          </cell>
        </row>
        <row r="332">
          <cell r="A332" t="str">
            <v>GARZONES II</v>
          </cell>
          <cell r="C332">
            <v>39828</v>
          </cell>
          <cell r="D332">
            <v>2</v>
          </cell>
          <cell r="G332" t="str">
            <v>R</v>
          </cell>
          <cell r="H332">
            <v>1273510</v>
          </cell>
        </row>
        <row r="333">
          <cell r="A333" t="str">
            <v>GARZONES II</v>
          </cell>
          <cell r="C333">
            <v>39829</v>
          </cell>
          <cell r="D333">
            <v>2</v>
          </cell>
          <cell r="G333" t="str">
            <v>R</v>
          </cell>
          <cell r="H333">
            <v>1327330</v>
          </cell>
        </row>
        <row r="334">
          <cell r="A334" t="str">
            <v>GARZONES II</v>
          </cell>
          <cell r="C334">
            <v>39830</v>
          </cell>
          <cell r="D334">
            <v>2</v>
          </cell>
          <cell r="G334" t="str">
            <v>R</v>
          </cell>
          <cell r="H334">
            <v>1246140</v>
          </cell>
        </row>
        <row r="335">
          <cell r="A335" t="str">
            <v>GARZONES II</v>
          </cell>
          <cell r="C335">
            <v>39831</v>
          </cell>
          <cell r="D335">
            <v>2</v>
          </cell>
          <cell r="G335" t="str">
            <v>R</v>
          </cell>
          <cell r="H335">
            <v>1007400</v>
          </cell>
        </row>
        <row r="336">
          <cell r="A336" t="str">
            <v>GARZONES II</v>
          </cell>
          <cell r="C336">
            <v>39832</v>
          </cell>
          <cell r="D336">
            <v>2</v>
          </cell>
          <cell r="G336" t="str">
            <v>R</v>
          </cell>
          <cell r="H336">
            <v>1259940</v>
          </cell>
        </row>
        <row r="337">
          <cell r="A337" t="str">
            <v>GARZONES II</v>
          </cell>
          <cell r="C337">
            <v>39833</v>
          </cell>
          <cell r="D337">
            <v>2</v>
          </cell>
          <cell r="G337" t="str">
            <v>R</v>
          </cell>
          <cell r="H337">
            <v>1253730</v>
          </cell>
        </row>
        <row r="338">
          <cell r="A338" t="str">
            <v>GARZONES II</v>
          </cell>
          <cell r="C338">
            <v>39834</v>
          </cell>
          <cell r="D338">
            <v>2</v>
          </cell>
          <cell r="G338" t="str">
            <v>R</v>
          </cell>
          <cell r="H338">
            <v>1216700</v>
          </cell>
        </row>
        <row r="339">
          <cell r="A339" t="str">
            <v>GARZONES II</v>
          </cell>
          <cell r="C339">
            <v>39835</v>
          </cell>
          <cell r="D339">
            <v>2</v>
          </cell>
          <cell r="G339" t="str">
            <v>R</v>
          </cell>
          <cell r="H339">
            <v>1242000</v>
          </cell>
        </row>
        <row r="340">
          <cell r="A340" t="str">
            <v>GARZONES II</v>
          </cell>
          <cell r="C340">
            <v>39836</v>
          </cell>
          <cell r="D340">
            <v>2</v>
          </cell>
          <cell r="G340" t="str">
            <v>R</v>
          </cell>
          <cell r="H340">
            <v>1269140</v>
          </cell>
        </row>
        <row r="341">
          <cell r="A341" t="str">
            <v>GARZONES II</v>
          </cell>
          <cell r="C341">
            <v>39837</v>
          </cell>
          <cell r="D341">
            <v>2</v>
          </cell>
          <cell r="G341" t="str">
            <v>R</v>
          </cell>
          <cell r="H341">
            <v>1126080</v>
          </cell>
        </row>
        <row r="342">
          <cell r="A342" t="str">
            <v>GARZONES II</v>
          </cell>
          <cell r="C342">
            <v>39838</v>
          </cell>
          <cell r="D342">
            <v>2</v>
          </cell>
          <cell r="G342" t="str">
            <v>R</v>
          </cell>
          <cell r="H342">
            <v>891710</v>
          </cell>
        </row>
        <row r="343">
          <cell r="A343" t="str">
            <v>GARZONES II</v>
          </cell>
          <cell r="C343">
            <v>39839</v>
          </cell>
          <cell r="D343">
            <v>2</v>
          </cell>
          <cell r="G343" t="str">
            <v>R</v>
          </cell>
          <cell r="H343">
            <v>1221990</v>
          </cell>
        </row>
        <row r="344">
          <cell r="A344" t="str">
            <v>GARZONES II</v>
          </cell>
          <cell r="C344">
            <v>39840</v>
          </cell>
          <cell r="D344">
            <v>2</v>
          </cell>
          <cell r="G344" t="str">
            <v>R</v>
          </cell>
          <cell r="H344">
            <v>1226360</v>
          </cell>
        </row>
        <row r="345">
          <cell r="A345" t="str">
            <v>GARZONES II</v>
          </cell>
          <cell r="C345">
            <v>39841</v>
          </cell>
          <cell r="D345">
            <v>2</v>
          </cell>
          <cell r="G345" t="str">
            <v>R</v>
          </cell>
          <cell r="H345">
            <v>1202670</v>
          </cell>
        </row>
        <row r="346">
          <cell r="A346" t="str">
            <v>GARZONES II</v>
          </cell>
          <cell r="C346">
            <v>39842</v>
          </cell>
          <cell r="D346">
            <v>2</v>
          </cell>
          <cell r="G346" t="str">
            <v>R</v>
          </cell>
          <cell r="H346">
            <v>1215090</v>
          </cell>
        </row>
        <row r="347">
          <cell r="A347" t="str">
            <v>GARZONES II</v>
          </cell>
          <cell r="C347">
            <v>39843</v>
          </cell>
          <cell r="D347">
            <v>2</v>
          </cell>
          <cell r="G347" t="str">
            <v>R</v>
          </cell>
          <cell r="H347">
            <v>1320890</v>
          </cell>
        </row>
        <row r="348">
          <cell r="A348" t="str">
            <v>GARZONES II</v>
          </cell>
          <cell r="C348">
            <v>39844</v>
          </cell>
          <cell r="D348">
            <v>2</v>
          </cell>
          <cell r="G348" t="str">
            <v>R</v>
          </cell>
          <cell r="H348">
            <v>1224060</v>
          </cell>
        </row>
        <row r="349">
          <cell r="A349" t="str">
            <v>GARZONES II</v>
          </cell>
          <cell r="C349">
            <v>39814</v>
          </cell>
          <cell r="D349">
            <v>3</v>
          </cell>
          <cell r="G349" t="str">
            <v>P</v>
          </cell>
          <cell r="H349">
            <v>31500</v>
          </cell>
        </row>
        <row r="350">
          <cell r="A350" t="str">
            <v>GARZONES II</v>
          </cell>
          <cell r="C350">
            <v>39815</v>
          </cell>
          <cell r="D350">
            <v>3</v>
          </cell>
          <cell r="G350" t="str">
            <v>P</v>
          </cell>
          <cell r="H350">
            <v>23700</v>
          </cell>
        </row>
        <row r="351">
          <cell r="A351" t="str">
            <v>GARZONES II</v>
          </cell>
          <cell r="C351">
            <v>39816</v>
          </cell>
          <cell r="D351">
            <v>3</v>
          </cell>
          <cell r="G351" t="str">
            <v>P</v>
          </cell>
          <cell r="H351">
            <v>62700</v>
          </cell>
        </row>
        <row r="352">
          <cell r="A352" t="str">
            <v>GARZONES II</v>
          </cell>
          <cell r="C352">
            <v>39817</v>
          </cell>
          <cell r="D352">
            <v>3</v>
          </cell>
          <cell r="G352" t="str">
            <v>P</v>
          </cell>
          <cell r="H352">
            <v>25800</v>
          </cell>
        </row>
        <row r="353">
          <cell r="A353" t="str">
            <v>GARZONES II</v>
          </cell>
          <cell r="C353">
            <v>39818</v>
          </cell>
          <cell r="D353">
            <v>3</v>
          </cell>
          <cell r="G353" t="str">
            <v>P</v>
          </cell>
          <cell r="H353">
            <v>116800</v>
          </cell>
        </row>
        <row r="354">
          <cell r="A354" t="str">
            <v>GARZONES II</v>
          </cell>
          <cell r="C354">
            <v>39819</v>
          </cell>
          <cell r="D354">
            <v>3</v>
          </cell>
          <cell r="G354" t="str">
            <v>P</v>
          </cell>
          <cell r="H354">
            <v>104000</v>
          </cell>
        </row>
        <row r="355">
          <cell r="A355" t="str">
            <v>GARZONES II</v>
          </cell>
          <cell r="C355">
            <v>39820</v>
          </cell>
          <cell r="D355">
            <v>3</v>
          </cell>
          <cell r="G355" t="str">
            <v>P</v>
          </cell>
          <cell r="H355">
            <v>114100</v>
          </cell>
        </row>
        <row r="356">
          <cell r="A356" t="str">
            <v>GARZONES II</v>
          </cell>
          <cell r="C356">
            <v>39821</v>
          </cell>
          <cell r="D356">
            <v>3</v>
          </cell>
          <cell r="G356" t="str">
            <v>P</v>
          </cell>
          <cell r="H356">
            <v>93500</v>
          </cell>
        </row>
        <row r="357">
          <cell r="A357" t="str">
            <v>GARZONES II</v>
          </cell>
          <cell r="C357">
            <v>39822</v>
          </cell>
          <cell r="D357">
            <v>3</v>
          </cell>
          <cell r="G357" t="str">
            <v>P</v>
          </cell>
          <cell r="H357">
            <v>83500</v>
          </cell>
        </row>
        <row r="358">
          <cell r="A358" t="str">
            <v>GARZONES II</v>
          </cell>
          <cell r="C358">
            <v>39823</v>
          </cell>
          <cell r="D358">
            <v>3</v>
          </cell>
          <cell r="G358" t="str">
            <v>P</v>
          </cell>
          <cell r="H358">
            <v>46200</v>
          </cell>
        </row>
        <row r="359">
          <cell r="A359" t="str">
            <v>GARZONES II</v>
          </cell>
          <cell r="C359">
            <v>39824</v>
          </cell>
          <cell r="D359">
            <v>3</v>
          </cell>
          <cell r="G359" t="str">
            <v>P</v>
          </cell>
          <cell r="H359">
            <v>34800</v>
          </cell>
        </row>
        <row r="360">
          <cell r="A360" t="str">
            <v>GARZONES II</v>
          </cell>
          <cell r="C360">
            <v>39825</v>
          </cell>
          <cell r="D360">
            <v>3</v>
          </cell>
          <cell r="G360" t="str">
            <v>P</v>
          </cell>
          <cell r="H360">
            <v>76500</v>
          </cell>
        </row>
        <row r="361">
          <cell r="A361" t="str">
            <v>GARZONES II</v>
          </cell>
          <cell r="C361">
            <v>39826</v>
          </cell>
          <cell r="D361">
            <v>3</v>
          </cell>
          <cell r="G361" t="str">
            <v>P</v>
          </cell>
          <cell r="H361">
            <v>132000</v>
          </cell>
        </row>
        <row r="362">
          <cell r="A362" t="str">
            <v>GARZONES II</v>
          </cell>
          <cell r="C362">
            <v>39827</v>
          </cell>
          <cell r="D362">
            <v>3</v>
          </cell>
          <cell r="G362" t="str">
            <v>P</v>
          </cell>
          <cell r="H362">
            <v>50500</v>
          </cell>
        </row>
        <row r="363">
          <cell r="A363" t="str">
            <v>GARZONES II</v>
          </cell>
          <cell r="C363">
            <v>39828</v>
          </cell>
          <cell r="D363">
            <v>3</v>
          </cell>
          <cell r="G363" t="str">
            <v>P</v>
          </cell>
          <cell r="H363">
            <v>70500</v>
          </cell>
        </row>
        <row r="364">
          <cell r="A364" t="str">
            <v>GARZONES II</v>
          </cell>
          <cell r="C364">
            <v>39829</v>
          </cell>
          <cell r="D364">
            <v>3</v>
          </cell>
          <cell r="G364" t="str">
            <v>P</v>
          </cell>
          <cell r="H364">
            <v>86800</v>
          </cell>
        </row>
        <row r="365">
          <cell r="A365" t="str">
            <v>GARZONES II</v>
          </cell>
          <cell r="C365">
            <v>39830</v>
          </cell>
          <cell r="D365">
            <v>3</v>
          </cell>
          <cell r="G365" t="str">
            <v>P</v>
          </cell>
          <cell r="H365">
            <v>49200</v>
          </cell>
        </row>
        <row r="366">
          <cell r="A366" t="str">
            <v>GARZONES II</v>
          </cell>
          <cell r="C366">
            <v>39831</v>
          </cell>
          <cell r="D366">
            <v>3</v>
          </cell>
          <cell r="G366" t="str">
            <v>P</v>
          </cell>
          <cell r="H366">
            <v>36800</v>
          </cell>
        </row>
        <row r="367">
          <cell r="A367" t="str">
            <v>GARZONES II</v>
          </cell>
          <cell r="C367">
            <v>39832</v>
          </cell>
          <cell r="D367">
            <v>3</v>
          </cell>
          <cell r="G367" t="str">
            <v>P</v>
          </cell>
          <cell r="H367">
            <v>70600</v>
          </cell>
        </row>
        <row r="368">
          <cell r="A368" t="str">
            <v>GARZONES II</v>
          </cell>
          <cell r="C368">
            <v>39833</v>
          </cell>
          <cell r="D368">
            <v>3</v>
          </cell>
          <cell r="G368" t="str">
            <v>P</v>
          </cell>
          <cell r="H368">
            <v>52800</v>
          </cell>
        </row>
        <row r="369">
          <cell r="A369" t="str">
            <v>GARZONES II</v>
          </cell>
          <cell r="C369">
            <v>39834</v>
          </cell>
          <cell r="D369">
            <v>3</v>
          </cell>
          <cell r="G369" t="str">
            <v>P</v>
          </cell>
          <cell r="H369">
            <v>63200</v>
          </cell>
        </row>
        <row r="370">
          <cell r="A370" t="str">
            <v>GARZONES II</v>
          </cell>
          <cell r="C370">
            <v>39835</v>
          </cell>
          <cell r="D370">
            <v>3</v>
          </cell>
          <cell r="G370" t="str">
            <v>P</v>
          </cell>
          <cell r="H370">
            <v>54400</v>
          </cell>
        </row>
        <row r="371">
          <cell r="A371" t="str">
            <v>GARZONES II</v>
          </cell>
          <cell r="C371">
            <v>39836</v>
          </cell>
          <cell r="D371">
            <v>3</v>
          </cell>
          <cell r="G371" t="str">
            <v>P</v>
          </cell>
          <cell r="H371">
            <v>64900</v>
          </cell>
        </row>
        <row r="372">
          <cell r="A372" t="str">
            <v>GARZONES II</v>
          </cell>
          <cell r="C372">
            <v>39837</v>
          </cell>
          <cell r="D372">
            <v>3</v>
          </cell>
          <cell r="G372" t="str">
            <v>P</v>
          </cell>
          <cell r="H372">
            <v>70600</v>
          </cell>
        </row>
        <row r="373">
          <cell r="A373" t="str">
            <v>GARZONES II</v>
          </cell>
          <cell r="C373">
            <v>39838</v>
          </cell>
          <cell r="D373">
            <v>3</v>
          </cell>
          <cell r="G373" t="str">
            <v>P</v>
          </cell>
          <cell r="H373">
            <v>27200</v>
          </cell>
        </row>
        <row r="374">
          <cell r="A374" t="str">
            <v>GARZONES II</v>
          </cell>
          <cell r="C374">
            <v>39839</v>
          </cell>
          <cell r="D374">
            <v>3</v>
          </cell>
          <cell r="G374" t="str">
            <v>P</v>
          </cell>
          <cell r="H374">
            <v>67600</v>
          </cell>
        </row>
        <row r="375">
          <cell r="A375" t="str">
            <v>GARZONES II</v>
          </cell>
          <cell r="C375">
            <v>39840</v>
          </cell>
          <cell r="D375">
            <v>3</v>
          </cell>
          <cell r="G375" t="str">
            <v>P</v>
          </cell>
          <cell r="H375">
            <v>128200</v>
          </cell>
        </row>
        <row r="376">
          <cell r="A376" t="str">
            <v>GARZONES II</v>
          </cell>
          <cell r="C376">
            <v>39841</v>
          </cell>
          <cell r="D376">
            <v>3</v>
          </cell>
          <cell r="G376" t="str">
            <v>P</v>
          </cell>
          <cell r="H376">
            <v>96800</v>
          </cell>
        </row>
        <row r="377">
          <cell r="A377" t="str">
            <v>GARZONES II</v>
          </cell>
          <cell r="C377">
            <v>39842</v>
          </cell>
          <cell r="D377">
            <v>3</v>
          </cell>
          <cell r="G377" t="str">
            <v>P</v>
          </cell>
          <cell r="H377">
            <v>58800</v>
          </cell>
        </row>
        <row r="378">
          <cell r="A378" t="str">
            <v>GARZONES II</v>
          </cell>
          <cell r="C378">
            <v>39843</v>
          </cell>
          <cell r="D378">
            <v>3</v>
          </cell>
          <cell r="G378" t="str">
            <v>P</v>
          </cell>
          <cell r="H378">
            <v>118200</v>
          </cell>
        </row>
        <row r="379">
          <cell r="A379" t="str">
            <v>GARZONES II</v>
          </cell>
          <cell r="C379">
            <v>39844</v>
          </cell>
          <cell r="D379">
            <v>3</v>
          </cell>
          <cell r="G379" t="str">
            <v>P</v>
          </cell>
          <cell r="H379">
            <v>57500</v>
          </cell>
        </row>
      </sheetData>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icha Financiera"/>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icha Financiera"/>
      <sheetName val="Fuentes y Usos"/>
      <sheetName val="Recaudo Peajes"/>
      <sheetName val="Tarifas Peajes"/>
      <sheetName val="Saldos SC PA"/>
      <sheetName val="BG - ER"/>
      <sheetName val="Giros de Equity"/>
      <sheetName val="Giros de Equity Operacionales"/>
      <sheetName val="SC Ditra"/>
      <sheetName val="SC Predios"/>
      <sheetName val="SC Compensaciones Ambientales"/>
      <sheetName val="SC Redes"/>
      <sheetName val="SC Aportes ANI"/>
      <sheetName val="SC Supervisón e Interventoría"/>
      <sheetName val="SC Soporte Contractual"/>
      <sheetName val="SC MASC"/>
      <sheetName val="Garantías Concesionario"/>
      <sheetName val="Garantías Interventoría"/>
      <sheetName val="Pagos Interventoría"/>
      <sheetName val="Pagos Personal de Apoyo"/>
      <sheetName val="IPC"/>
      <sheetName val="Directorio"/>
    </sheetNames>
    <sheetDataSet>
      <sheetData sheetId="0" refreshError="1"/>
      <sheetData sheetId="1">
        <row r="12">
          <cell r="L12">
            <v>42293</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 CONCRETO"/>
      <sheetName val="REMISIÓN CONCRETOS"/>
      <sheetName val="CONCRET. DESDE 24H"/>
      <sheetName val="CONCRET. 7-14-28 D"/>
      <sheetName val="NÚCLEOS"/>
      <sheetName val="BLOQUES-LADRILLOS"/>
      <sheetName val="MEZCLAS"/>
      <sheetName val="BELKELMAN"/>
      <sheetName val="Extracción S.S.S."/>
      <sheetName val="EXTRACCIÓN S.S.S. "/>
      <sheetName val="EXTRACCIÓN (PARAFINADA)"/>
    </sheetNames>
    <sheetDataSet>
      <sheetData sheetId="0"/>
      <sheetData sheetId="1"/>
      <sheetData sheetId="2"/>
      <sheetData sheetId="3"/>
      <sheetData sheetId="4"/>
      <sheetData sheetId="5"/>
      <sheetData sheetId="6"/>
      <sheetData sheetId="7"/>
      <sheetData sheetId="8"/>
      <sheetData sheetId="9"/>
      <sheetData sheetId="10"/>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095-6"/>
      <sheetName val="F-163-2"/>
      <sheetName val="F2"/>
      <sheetName val="F3"/>
    </sheetNames>
    <sheetDataSet>
      <sheetData sheetId="0">
        <row r="17">
          <cell r="B17" t="str">
            <v>Gestión Humana</v>
          </cell>
        </row>
        <row r="18">
          <cell r="B18" t="str">
            <v>Maquinaria y Equipo</v>
          </cell>
        </row>
        <row r="19">
          <cell r="B19" t="str">
            <v>Informática y Comunicaciones</v>
          </cell>
        </row>
        <row r="20">
          <cell r="B20" t="str">
            <v>Gestión de Flujo Monetario</v>
          </cell>
        </row>
        <row r="21">
          <cell r="B21" t="str">
            <v>Compras</v>
          </cell>
        </row>
        <row r="22">
          <cell r="B22" t="str">
            <v>Subcontratos</v>
          </cell>
        </row>
        <row r="23">
          <cell r="B23" t="str">
            <v>Gestión Documental</v>
          </cell>
        </row>
        <row r="24">
          <cell r="B24" t="str">
            <v>Gestión Ambiental</v>
          </cell>
        </row>
        <row r="25">
          <cell r="B25" t="str">
            <v>Gestión S&amp;SO</v>
          </cell>
        </row>
        <row r="26">
          <cell r="B26" t="str">
            <v>Gestión Comercial</v>
          </cell>
        </row>
        <row r="27">
          <cell r="B27" t="str">
            <v>Planificación de Obra</v>
          </cell>
        </row>
        <row r="28">
          <cell r="B28" t="str">
            <v>Explotación y construcción obras de infraestructura</v>
          </cell>
        </row>
        <row r="29">
          <cell r="B29" t="str">
            <v>Relación con el cliente</v>
          </cell>
        </row>
        <row r="30">
          <cell r="B30" t="str">
            <v>Producción de mezclas asfálticas</v>
          </cell>
        </row>
        <row r="31">
          <cell r="B31" t="str">
            <v>Beneficio de materiales pétreos</v>
          </cell>
        </row>
        <row r="32">
          <cell r="B32" t="str">
            <v>Almacenamiento</v>
          </cell>
        </row>
        <row r="33">
          <cell r="B33" t="str">
            <v>Despachos al cliente</v>
          </cell>
        </row>
        <row r="34">
          <cell r="B34" t="str">
            <v>Control de calidad y medición</v>
          </cell>
        </row>
        <row r="35">
          <cell r="B35" t="str">
            <v>Planificación empresarial</v>
          </cell>
        </row>
        <row r="36">
          <cell r="B36" t="str">
            <v xml:space="preserve">Revisión del SIG CASS </v>
          </cell>
        </row>
        <row r="37">
          <cell r="B37" t="str">
            <v>Seguimiento, análisis y mejora</v>
          </cell>
        </row>
      </sheetData>
      <sheetData sheetId="1"/>
      <sheetData sheetId="2"/>
      <sheetData sheetId="3"/>
      <sheetData sheetId="4"/>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F-198-1 Formatos"/>
      <sheetName val="informe"/>
      <sheetName val="F-198-1 Documentos"/>
      <sheetName val="F-198-1 OtrosDoc Dra Amp"/>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23">
          <cell r="B23" t="str">
            <v>Almacenamiento</v>
          </cell>
        </row>
        <row r="24">
          <cell r="B24" t="str">
            <v>Beneficio de materiales pétreos</v>
          </cell>
        </row>
        <row r="25">
          <cell r="B25" t="str">
            <v>Compras</v>
          </cell>
        </row>
        <row r="26">
          <cell r="B26" t="str">
            <v>Control de calidad y medición</v>
          </cell>
        </row>
        <row r="27">
          <cell r="B27" t="str">
            <v>Despachos al cliente</v>
          </cell>
        </row>
        <row r="28">
          <cell r="B28" t="str">
            <v>Explotación minera y construcción obras de infraestructura</v>
          </cell>
        </row>
        <row r="29">
          <cell r="B29" t="str">
            <v>Gestión ambiental</v>
          </cell>
        </row>
        <row r="30">
          <cell r="B30" t="str">
            <v>Gestión comercial</v>
          </cell>
        </row>
        <row r="31">
          <cell r="B31" t="str">
            <v>Gestión de flujo monetario</v>
          </cell>
        </row>
        <row r="32">
          <cell r="B32" t="str">
            <v>Gestión documental</v>
          </cell>
        </row>
        <row r="33">
          <cell r="B33" t="str">
            <v>Gestión humana</v>
          </cell>
        </row>
        <row r="34">
          <cell r="B34" t="str">
            <v>Gestión S&amp;SO</v>
          </cell>
        </row>
        <row r="35">
          <cell r="B35" t="str">
            <v>Informática y comunicaciones</v>
          </cell>
        </row>
        <row r="36">
          <cell r="B36" t="str">
            <v>Maquinaria y equipo</v>
          </cell>
        </row>
        <row r="37">
          <cell r="B37" t="str">
            <v>Planificación de obra</v>
          </cell>
        </row>
        <row r="38">
          <cell r="B38" t="str">
            <v>Planificación empresarial</v>
          </cell>
        </row>
        <row r="39">
          <cell r="B39" t="str">
            <v>Producción de mezclas asfálticas</v>
          </cell>
        </row>
        <row r="40">
          <cell r="B40" t="str">
            <v>Relación con el cliente</v>
          </cell>
        </row>
        <row r="41">
          <cell r="B41" t="str">
            <v xml:space="preserve">Gestión del SIG CASS </v>
          </cell>
        </row>
        <row r="42">
          <cell r="B42" t="str">
            <v>Seguimiento, análisis y mejora</v>
          </cell>
        </row>
        <row r="43">
          <cell r="B43" t="str">
            <v>Gestión legal</v>
          </cell>
        </row>
      </sheetData>
      <sheetData sheetId="1"/>
      <sheetData sheetId="2"/>
      <sheetData sheetId="3"/>
      <sheetData sheetId="4"/>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sheetName val="informe"/>
      <sheetName val="F-198-1 Documentos"/>
      <sheetName val="F-198-1 OtrosDoc Dra Amp"/>
      <sheetName val="F-198-1 Formatos"/>
      <sheetName val="F-242-1"/>
    </sheetNames>
    <sheetDataSet>
      <sheetData sheetId="0">
        <row r="4">
          <cell r="B4" t="str">
            <v>Ficha ambiental</v>
          </cell>
        </row>
        <row r="5">
          <cell r="B5" t="str">
            <v>Folleto de induccion por cargos</v>
          </cell>
        </row>
        <row r="6">
          <cell r="B6" t="str">
            <v>Formato</v>
          </cell>
        </row>
        <row r="7">
          <cell r="B7" t="str">
            <v>Instructivo</v>
          </cell>
        </row>
        <row r="8">
          <cell r="B8" t="str">
            <v>Manual</v>
          </cell>
        </row>
        <row r="9">
          <cell r="B9" t="str">
            <v>Matriz ambiental</v>
          </cell>
        </row>
        <row r="10">
          <cell r="B10" t="str">
            <v>PIG CASS</v>
          </cell>
        </row>
        <row r="11">
          <cell r="B11" t="str">
            <v>Plan de emergencias</v>
          </cell>
        </row>
        <row r="12">
          <cell r="B12" t="str">
            <v>Procedimiento</v>
          </cell>
        </row>
        <row r="13">
          <cell r="B13" t="str">
            <v>Programa ambiental</v>
          </cell>
        </row>
        <row r="14">
          <cell r="B14" t="str">
            <v>Programa S&amp;SO</v>
          </cell>
        </row>
        <row r="15">
          <cell r="B15" t="str">
            <v>Divulgación de documentos</v>
          </cell>
        </row>
        <row r="16">
          <cell r="B16" t="str">
            <v>Norma de seguridad</v>
          </cell>
        </row>
        <row r="17">
          <cell r="B17" t="str">
            <v>Caracterización</v>
          </cell>
        </row>
      </sheetData>
      <sheetData sheetId="1" refreshError="1"/>
      <sheetData sheetId="2" refreshError="1"/>
      <sheetData sheetId="3" refreshError="1"/>
      <sheetData sheetId="4"/>
      <sheetData sheetId="5"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printerSettings" Target="../printerSettings/printerSettings3.bin"/><Relationship Id="rId1" Type="http://schemas.openxmlformats.org/officeDocument/2006/relationships/hyperlink" Target="..\..\Varios\2019-10-07%20C&#225;lculos%20incumplimiento%20fondeo%20Ambiental.xlsx" TargetMode="External"/><Relationship Id="rId4" Type="http://schemas.openxmlformats.org/officeDocument/2006/relationships/comments" Target="../comments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2:AM387"/>
  <sheetViews>
    <sheetView showGridLines="0" topLeftCell="A38" zoomScale="89" zoomScaleNormal="89" zoomScaleSheetLayoutView="70" zoomScalePageLayoutView="95" workbookViewId="0">
      <selection activeCell="M47" sqref="M47:R47"/>
    </sheetView>
  </sheetViews>
  <sheetFormatPr baseColWidth="10" defaultColWidth="10.6640625" defaultRowHeight="13.8" x14ac:dyDescent="0.3"/>
  <cols>
    <col min="1" max="1" width="2.44140625" style="1" customWidth="1"/>
    <col min="2" max="2" width="8.44140625" style="1" customWidth="1"/>
    <col min="3" max="3" width="10.5546875" style="1" customWidth="1"/>
    <col min="4" max="4" width="11.44140625" style="1" customWidth="1"/>
    <col min="5" max="5" width="13.44140625" style="1" customWidth="1"/>
    <col min="6" max="6" width="15" style="1" customWidth="1"/>
    <col min="7" max="7" width="14" style="1" customWidth="1"/>
    <col min="8" max="8" width="11.5546875" style="1" customWidth="1"/>
    <col min="9" max="9" width="23.44140625" style="28" customWidth="1"/>
    <col min="10" max="10" width="14.33203125" style="1" customWidth="1"/>
    <col min="11" max="11" width="12.44140625" style="1" customWidth="1"/>
    <col min="12" max="12" width="18.44140625" style="1" customWidth="1"/>
    <col min="13" max="13" width="7.44140625" style="1" customWidth="1"/>
    <col min="14" max="14" width="8.6640625" style="1" customWidth="1"/>
    <col min="15" max="15" width="15" style="1" customWidth="1"/>
    <col min="16" max="16" width="15.6640625" style="29" customWidth="1"/>
    <col min="17" max="17" width="18.5546875" style="29" customWidth="1"/>
    <col min="18" max="18" width="22.44140625" style="1" customWidth="1"/>
    <col min="19" max="19" width="8.44140625" style="1" customWidth="1"/>
    <col min="20" max="20" width="19.5546875" style="1" customWidth="1"/>
    <col min="21" max="21" width="10.6640625" style="1"/>
    <col min="22" max="22" width="11.44140625" style="1" bestFit="1" customWidth="1"/>
    <col min="23" max="23" width="10.6640625" style="1"/>
    <col min="24" max="24" width="11.44140625" style="1" bestFit="1" customWidth="1"/>
    <col min="25" max="26" width="12" style="1" bestFit="1" customWidth="1"/>
    <col min="27" max="27" width="13.44140625" style="1" bestFit="1" customWidth="1"/>
    <col min="28" max="16384" width="10.6640625" style="1"/>
  </cols>
  <sheetData>
    <row r="2" spans="2:20" ht="30" customHeight="1" x14ac:dyDescent="0.3">
      <c r="B2" s="582"/>
      <c r="C2" s="582"/>
      <c r="D2" s="582"/>
      <c r="E2" s="582"/>
      <c r="F2" s="464" t="s">
        <v>564</v>
      </c>
      <c r="G2" s="464"/>
      <c r="H2" s="464"/>
      <c r="I2" s="464"/>
      <c r="J2" s="464"/>
      <c r="K2" s="464"/>
      <c r="L2" s="464"/>
      <c r="M2" s="464"/>
      <c r="N2" s="464"/>
      <c r="O2" s="464"/>
      <c r="P2" s="464"/>
      <c r="Q2" s="464" t="s">
        <v>0</v>
      </c>
      <c r="R2" s="464"/>
      <c r="S2" s="582"/>
      <c r="T2" s="582"/>
    </row>
    <row r="3" spans="2:20" ht="30" customHeight="1" x14ac:dyDescent="0.3">
      <c r="B3" s="582"/>
      <c r="C3" s="582"/>
      <c r="D3" s="582"/>
      <c r="E3" s="582"/>
      <c r="F3" s="464" t="s">
        <v>565</v>
      </c>
      <c r="G3" s="464"/>
      <c r="H3" s="582" t="s">
        <v>1</v>
      </c>
      <c r="I3" s="582"/>
      <c r="J3" s="582"/>
      <c r="K3" s="582"/>
      <c r="L3" s="582"/>
      <c r="M3" s="582"/>
      <c r="N3" s="582"/>
      <c r="O3" s="582"/>
      <c r="P3" s="582"/>
      <c r="Q3" s="464" t="s">
        <v>2</v>
      </c>
      <c r="R3" s="464"/>
      <c r="S3" s="583"/>
      <c r="T3" s="583"/>
    </row>
    <row r="4" spans="2:20" ht="30" customHeight="1" x14ac:dyDescent="0.3">
      <c r="B4" s="582"/>
      <c r="C4" s="582"/>
      <c r="D4" s="582"/>
      <c r="E4" s="582"/>
      <c r="F4" s="464" t="s">
        <v>566</v>
      </c>
      <c r="G4" s="464"/>
      <c r="H4" s="582" t="s">
        <v>3</v>
      </c>
      <c r="I4" s="582"/>
      <c r="J4" s="582"/>
      <c r="K4" s="582"/>
      <c r="L4" s="582"/>
      <c r="M4" s="582"/>
      <c r="N4" s="582"/>
      <c r="O4" s="582"/>
      <c r="P4" s="582"/>
      <c r="Q4" s="464" t="s">
        <v>4</v>
      </c>
      <c r="R4" s="464"/>
      <c r="S4" s="579" t="s">
        <v>1008</v>
      </c>
      <c r="T4" s="579"/>
    </row>
    <row r="5" spans="2:20" ht="14.4" x14ac:dyDescent="0.3">
      <c r="B5" s="580"/>
      <c r="C5" s="580"/>
      <c r="D5" s="580"/>
      <c r="E5" s="580"/>
      <c r="F5" s="580"/>
      <c r="G5" s="580"/>
      <c r="H5" s="580"/>
      <c r="I5" s="580"/>
      <c r="J5" s="580"/>
      <c r="K5" s="580"/>
      <c r="L5" s="580"/>
      <c r="M5" s="580"/>
      <c r="N5" s="580"/>
      <c r="O5" s="580"/>
      <c r="P5" s="580"/>
      <c r="Q5" s="580"/>
      <c r="R5" s="580"/>
      <c r="S5" s="580"/>
      <c r="T5" s="580"/>
    </row>
    <row r="6" spans="2:20" ht="22.5" customHeight="1" x14ac:dyDescent="0.3">
      <c r="B6" s="581" t="s">
        <v>5</v>
      </c>
      <c r="C6" s="581"/>
      <c r="D6" s="581"/>
      <c r="E6" s="581"/>
      <c r="F6" s="581"/>
      <c r="G6" s="581"/>
      <c r="H6" s="581"/>
      <c r="I6" s="581"/>
      <c r="J6" s="581"/>
      <c r="K6" s="581"/>
      <c r="L6" s="581"/>
      <c r="M6" s="581"/>
      <c r="N6" s="581"/>
      <c r="O6" s="581"/>
      <c r="P6" s="581"/>
      <c r="Q6" s="581"/>
      <c r="R6" s="581"/>
      <c r="S6" s="581"/>
      <c r="T6" s="581"/>
    </row>
    <row r="7" spans="2:20" x14ac:dyDescent="0.3">
      <c r="B7" s="275"/>
      <c r="C7" s="275"/>
      <c r="D7" s="275"/>
      <c r="E7" s="275"/>
      <c r="F7" s="275"/>
      <c r="G7" s="275"/>
      <c r="H7" s="275"/>
      <c r="I7" s="275"/>
      <c r="J7" s="275"/>
      <c r="K7" s="275"/>
      <c r="L7" s="275"/>
      <c r="M7" s="275"/>
      <c r="N7" s="275"/>
      <c r="O7" s="275"/>
      <c r="P7" s="275"/>
      <c r="Q7" s="275"/>
      <c r="R7" s="275"/>
      <c r="S7" s="275"/>
      <c r="T7" s="275"/>
    </row>
    <row r="8" spans="2:20" ht="22.5" customHeight="1" x14ac:dyDescent="0.3">
      <c r="B8" s="546" t="s">
        <v>6</v>
      </c>
      <c r="C8" s="546"/>
      <c r="D8" s="546"/>
      <c r="E8" s="546"/>
      <c r="F8" s="546"/>
      <c r="G8" s="546"/>
      <c r="H8" s="546"/>
      <c r="I8" s="546"/>
      <c r="J8" s="546"/>
      <c r="K8" s="546"/>
      <c r="L8" s="546"/>
      <c r="M8" s="546"/>
      <c r="N8" s="546"/>
      <c r="O8" s="546"/>
      <c r="P8" s="546"/>
      <c r="Q8" s="546"/>
      <c r="R8" s="546"/>
      <c r="S8" s="546"/>
      <c r="T8" s="546"/>
    </row>
    <row r="9" spans="2:20" ht="22.5" customHeight="1" x14ac:dyDescent="0.3">
      <c r="B9" s="475" t="s">
        <v>7</v>
      </c>
      <c r="C9" s="483"/>
      <c r="D9" s="483"/>
      <c r="E9" s="483"/>
      <c r="F9" s="483"/>
      <c r="G9" s="483"/>
      <c r="H9" s="483"/>
      <c r="I9" s="483"/>
      <c r="J9" s="483"/>
      <c r="K9" s="483"/>
      <c r="L9" s="483"/>
      <c r="M9" s="483"/>
      <c r="N9" s="483"/>
      <c r="O9" s="483"/>
      <c r="P9" s="483"/>
      <c r="Q9" s="483"/>
      <c r="R9" s="483"/>
      <c r="S9" s="483"/>
      <c r="T9" s="476"/>
    </row>
    <row r="10" spans="2:20" ht="22.5" customHeight="1" x14ac:dyDescent="0.3">
      <c r="B10" s="431" t="s">
        <v>8</v>
      </c>
      <c r="C10" s="431"/>
      <c r="D10" s="431"/>
      <c r="E10" s="431"/>
      <c r="F10" s="587" t="s">
        <v>9</v>
      </c>
      <c r="G10" s="588"/>
      <c r="H10" s="588"/>
      <c r="I10" s="589"/>
      <c r="J10" s="593" t="s">
        <v>10</v>
      </c>
      <c r="K10" s="594"/>
      <c r="L10" s="594"/>
      <c r="M10" s="594"/>
      <c r="N10" s="595"/>
      <c r="O10" s="587" t="s">
        <v>11</v>
      </c>
      <c r="P10" s="588"/>
      <c r="Q10" s="589"/>
      <c r="R10" s="474" t="s">
        <v>12</v>
      </c>
      <c r="S10" s="474"/>
      <c r="T10" s="474"/>
    </row>
    <row r="11" spans="2:20" ht="22.5" customHeight="1" x14ac:dyDescent="0.3">
      <c r="B11" s="431"/>
      <c r="C11" s="431"/>
      <c r="D11" s="431"/>
      <c r="E11" s="431"/>
      <c r="F11" s="590"/>
      <c r="G11" s="591"/>
      <c r="H11" s="591"/>
      <c r="I11" s="592"/>
      <c r="J11" s="596"/>
      <c r="K11" s="597"/>
      <c r="L11" s="597"/>
      <c r="M11" s="597"/>
      <c r="N11" s="598"/>
      <c r="O11" s="590"/>
      <c r="P11" s="591"/>
      <c r="Q11" s="592"/>
      <c r="R11" s="474"/>
      <c r="S11" s="474"/>
      <c r="T11" s="474"/>
    </row>
    <row r="12" spans="2:20" ht="168" customHeight="1" x14ac:dyDescent="0.3">
      <c r="B12" s="570" t="s">
        <v>13</v>
      </c>
      <c r="C12" s="571"/>
      <c r="D12" s="571"/>
      <c r="E12" s="572"/>
      <c r="F12" s="547" t="s">
        <v>760</v>
      </c>
      <c r="G12" s="548"/>
      <c r="H12" s="548"/>
      <c r="I12" s="549"/>
      <c r="J12" s="567" t="s">
        <v>761</v>
      </c>
      <c r="K12" s="568"/>
      <c r="L12" s="568"/>
      <c r="M12" s="568"/>
      <c r="N12" s="569"/>
      <c r="O12" s="547" t="s">
        <v>763</v>
      </c>
      <c r="P12" s="548"/>
      <c r="Q12" s="549"/>
      <c r="R12" s="304" t="s">
        <v>764</v>
      </c>
      <c r="S12" s="305"/>
      <c r="T12" s="306"/>
    </row>
    <row r="13" spans="2:20" ht="168" customHeight="1" x14ac:dyDescent="0.3">
      <c r="B13" s="576"/>
      <c r="C13" s="577"/>
      <c r="D13" s="577"/>
      <c r="E13" s="578"/>
      <c r="F13" s="553"/>
      <c r="G13" s="554"/>
      <c r="H13" s="554"/>
      <c r="I13" s="555"/>
      <c r="J13" s="567" t="s">
        <v>762</v>
      </c>
      <c r="K13" s="568"/>
      <c r="L13" s="568"/>
      <c r="M13" s="568"/>
      <c r="N13" s="569"/>
      <c r="O13" s="553"/>
      <c r="P13" s="554"/>
      <c r="Q13" s="555"/>
      <c r="R13" s="310"/>
      <c r="S13" s="311"/>
      <c r="T13" s="312"/>
    </row>
    <row r="14" spans="2:20" ht="409.6" customHeight="1" x14ac:dyDescent="0.3">
      <c r="B14" s="570" t="s">
        <v>14</v>
      </c>
      <c r="C14" s="571"/>
      <c r="D14" s="571"/>
      <c r="E14" s="572"/>
      <c r="F14" s="547" t="s">
        <v>567</v>
      </c>
      <c r="G14" s="548"/>
      <c r="H14" s="548"/>
      <c r="I14" s="549"/>
      <c r="J14" s="547" t="s">
        <v>758</v>
      </c>
      <c r="K14" s="548"/>
      <c r="L14" s="548"/>
      <c r="M14" s="548"/>
      <c r="N14" s="549"/>
      <c r="O14" s="547" t="s">
        <v>765</v>
      </c>
      <c r="P14" s="548"/>
      <c r="Q14" s="549"/>
      <c r="R14" s="304" t="s">
        <v>759</v>
      </c>
      <c r="S14" s="305"/>
      <c r="T14" s="306"/>
    </row>
    <row r="15" spans="2:20" ht="351.6" customHeight="1" x14ac:dyDescent="0.3">
      <c r="B15" s="573"/>
      <c r="C15" s="574"/>
      <c r="D15" s="574"/>
      <c r="E15" s="575"/>
      <c r="F15" s="550"/>
      <c r="G15" s="551"/>
      <c r="H15" s="551"/>
      <c r="I15" s="552"/>
      <c r="J15" s="550"/>
      <c r="K15" s="551"/>
      <c r="L15" s="551"/>
      <c r="M15" s="551"/>
      <c r="N15" s="552"/>
      <c r="O15" s="550"/>
      <c r="P15" s="551"/>
      <c r="Q15" s="552"/>
      <c r="R15" s="307"/>
      <c r="S15" s="447"/>
      <c r="T15" s="309"/>
    </row>
    <row r="16" spans="2:20" ht="409.6" customHeight="1" x14ac:dyDescent="0.3">
      <c r="B16" s="570" t="s">
        <v>15</v>
      </c>
      <c r="C16" s="571"/>
      <c r="D16" s="571"/>
      <c r="E16" s="572"/>
      <c r="F16" s="547" t="s">
        <v>780</v>
      </c>
      <c r="G16" s="548"/>
      <c r="H16" s="548"/>
      <c r="I16" s="549"/>
      <c r="J16" s="547" t="s">
        <v>124</v>
      </c>
      <c r="K16" s="548"/>
      <c r="L16" s="548"/>
      <c r="M16" s="548"/>
      <c r="N16" s="549"/>
      <c r="O16" s="547" t="s">
        <v>757</v>
      </c>
      <c r="P16" s="548"/>
      <c r="Q16" s="549"/>
      <c r="R16" s="304" t="s">
        <v>756</v>
      </c>
      <c r="S16" s="305"/>
      <c r="T16" s="306"/>
    </row>
    <row r="17" spans="2:20" ht="409.6" customHeight="1" x14ac:dyDescent="0.3">
      <c r="B17" s="573"/>
      <c r="C17" s="574"/>
      <c r="D17" s="574"/>
      <c r="E17" s="575"/>
      <c r="F17" s="550"/>
      <c r="G17" s="551"/>
      <c r="H17" s="551"/>
      <c r="I17" s="552"/>
      <c r="J17" s="550"/>
      <c r="K17" s="551"/>
      <c r="L17" s="551"/>
      <c r="M17" s="551"/>
      <c r="N17" s="552"/>
      <c r="O17" s="550"/>
      <c r="P17" s="551"/>
      <c r="Q17" s="552"/>
      <c r="R17" s="307"/>
      <c r="S17" s="447"/>
      <c r="T17" s="309"/>
    </row>
    <row r="18" spans="2:20" ht="41.4" customHeight="1" x14ac:dyDescent="0.3">
      <c r="B18" s="576"/>
      <c r="C18" s="577"/>
      <c r="D18" s="577"/>
      <c r="E18" s="578"/>
      <c r="F18" s="553"/>
      <c r="G18" s="554"/>
      <c r="H18" s="554"/>
      <c r="I18" s="555"/>
      <c r="J18" s="553"/>
      <c r="K18" s="554"/>
      <c r="L18" s="554"/>
      <c r="M18" s="554"/>
      <c r="N18" s="555"/>
      <c r="O18" s="553"/>
      <c r="P18" s="554"/>
      <c r="Q18" s="555"/>
      <c r="R18" s="310"/>
      <c r="S18" s="311"/>
      <c r="T18" s="312"/>
    </row>
    <row r="19" spans="2:20" ht="409.6" customHeight="1" x14ac:dyDescent="0.3">
      <c r="B19" s="570" t="s">
        <v>16</v>
      </c>
      <c r="C19" s="571"/>
      <c r="D19" s="571"/>
      <c r="E19" s="572"/>
      <c r="F19" s="547" t="s">
        <v>755</v>
      </c>
      <c r="G19" s="548"/>
      <c r="H19" s="548"/>
      <c r="I19" s="549"/>
      <c r="J19" s="547" t="s">
        <v>753</v>
      </c>
      <c r="K19" s="548"/>
      <c r="L19" s="548"/>
      <c r="M19" s="548"/>
      <c r="N19" s="549"/>
      <c r="O19" s="304" t="s">
        <v>754</v>
      </c>
      <c r="P19" s="305"/>
      <c r="Q19" s="306"/>
      <c r="R19" s="599"/>
      <c r="S19" s="600"/>
      <c r="T19" s="601"/>
    </row>
    <row r="20" spans="2:20" ht="409.6" customHeight="1" x14ac:dyDescent="0.3">
      <c r="B20" s="573"/>
      <c r="C20" s="574"/>
      <c r="D20" s="574"/>
      <c r="E20" s="575"/>
      <c r="F20" s="550"/>
      <c r="G20" s="551"/>
      <c r="H20" s="551"/>
      <c r="I20" s="552"/>
      <c r="J20" s="550"/>
      <c r="K20" s="551"/>
      <c r="L20" s="551"/>
      <c r="M20" s="551"/>
      <c r="N20" s="552"/>
      <c r="O20" s="307"/>
      <c r="P20" s="447"/>
      <c r="Q20" s="309"/>
      <c r="R20" s="602"/>
      <c r="S20" s="603"/>
      <c r="T20" s="604"/>
    </row>
    <row r="21" spans="2:20" ht="409.6" customHeight="1" x14ac:dyDescent="0.3">
      <c r="B21" s="573"/>
      <c r="C21" s="574"/>
      <c r="D21" s="574"/>
      <c r="E21" s="575"/>
      <c r="F21" s="550"/>
      <c r="G21" s="551"/>
      <c r="H21" s="551"/>
      <c r="I21" s="552"/>
      <c r="J21" s="550"/>
      <c r="K21" s="551"/>
      <c r="L21" s="551"/>
      <c r="M21" s="551"/>
      <c r="N21" s="552"/>
      <c r="O21" s="307"/>
      <c r="P21" s="447"/>
      <c r="Q21" s="309"/>
      <c r="R21" s="602"/>
      <c r="S21" s="603"/>
      <c r="T21" s="604"/>
    </row>
    <row r="22" spans="2:20" ht="200.4" customHeight="1" x14ac:dyDescent="0.3">
      <c r="B22" s="576"/>
      <c r="C22" s="577"/>
      <c r="D22" s="577"/>
      <c r="E22" s="578"/>
      <c r="F22" s="553"/>
      <c r="G22" s="554"/>
      <c r="H22" s="554"/>
      <c r="I22" s="555"/>
      <c r="J22" s="553"/>
      <c r="K22" s="554"/>
      <c r="L22" s="554"/>
      <c r="M22" s="554"/>
      <c r="N22" s="555"/>
      <c r="O22" s="310"/>
      <c r="P22" s="311"/>
      <c r="Q22" s="312"/>
      <c r="R22" s="605"/>
      <c r="S22" s="606"/>
      <c r="T22" s="607"/>
    </row>
    <row r="23" spans="2:20" ht="107.4" customHeight="1" x14ac:dyDescent="0.3">
      <c r="B23" s="570" t="s">
        <v>17</v>
      </c>
      <c r="C23" s="571"/>
      <c r="D23" s="571"/>
      <c r="E23" s="572"/>
      <c r="F23" s="547" t="s">
        <v>766</v>
      </c>
      <c r="G23" s="548"/>
      <c r="H23" s="548"/>
      <c r="I23" s="549"/>
      <c r="J23" s="567" t="s">
        <v>18</v>
      </c>
      <c r="K23" s="568"/>
      <c r="L23" s="568"/>
      <c r="M23" s="568"/>
      <c r="N23" s="569"/>
      <c r="O23" s="547" t="s">
        <v>768</v>
      </c>
      <c r="P23" s="548"/>
      <c r="Q23" s="549"/>
      <c r="R23" s="547" t="s">
        <v>769</v>
      </c>
      <c r="S23" s="548"/>
      <c r="T23" s="549"/>
    </row>
    <row r="24" spans="2:20" ht="409.6" customHeight="1" x14ac:dyDescent="0.3">
      <c r="B24" s="573"/>
      <c r="C24" s="574"/>
      <c r="D24" s="574"/>
      <c r="E24" s="575"/>
      <c r="F24" s="550"/>
      <c r="G24" s="551"/>
      <c r="H24" s="551"/>
      <c r="I24" s="552"/>
      <c r="J24" s="547" t="s">
        <v>767</v>
      </c>
      <c r="K24" s="548"/>
      <c r="L24" s="548"/>
      <c r="M24" s="548"/>
      <c r="N24" s="549"/>
      <c r="O24" s="550"/>
      <c r="P24" s="551"/>
      <c r="Q24" s="552"/>
      <c r="R24" s="550"/>
      <c r="S24" s="551"/>
      <c r="T24" s="552"/>
    </row>
    <row r="25" spans="2:20" ht="409.6" customHeight="1" x14ac:dyDescent="0.3">
      <c r="B25" s="573"/>
      <c r="C25" s="574"/>
      <c r="D25" s="574"/>
      <c r="E25" s="575"/>
      <c r="F25" s="550"/>
      <c r="G25" s="551"/>
      <c r="H25" s="551"/>
      <c r="I25" s="552"/>
      <c r="J25" s="550"/>
      <c r="K25" s="551"/>
      <c r="L25" s="551"/>
      <c r="M25" s="551"/>
      <c r="N25" s="552"/>
      <c r="O25" s="550"/>
      <c r="P25" s="551"/>
      <c r="Q25" s="552"/>
      <c r="R25" s="550"/>
      <c r="S25" s="551"/>
      <c r="T25" s="552"/>
    </row>
    <row r="26" spans="2:20" ht="409.6" customHeight="1" x14ac:dyDescent="0.3">
      <c r="B26" s="573"/>
      <c r="C26" s="574"/>
      <c r="D26" s="574"/>
      <c r="E26" s="575"/>
      <c r="F26" s="550"/>
      <c r="G26" s="551"/>
      <c r="H26" s="551"/>
      <c r="I26" s="552"/>
      <c r="J26" s="550"/>
      <c r="K26" s="551"/>
      <c r="L26" s="551"/>
      <c r="M26" s="551"/>
      <c r="N26" s="552"/>
      <c r="O26" s="550"/>
      <c r="P26" s="551"/>
      <c r="Q26" s="552"/>
      <c r="R26" s="550"/>
      <c r="S26" s="551"/>
      <c r="T26" s="552"/>
    </row>
    <row r="27" spans="2:20" ht="144" customHeight="1" x14ac:dyDescent="0.3">
      <c r="B27" s="576"/>
      <c r="C27" s="577"/>
      <c r="D27" s="577"/>
      <c r="E27" s="578"/>
      <c r="F27" s="553"/>
      <c r="G27" s="554"/>
      <c r="H27" s="554"/>
      <c r="I27" s="555"/>
      <c r="J27" s="553"/>
      <c r="K27" s="554"/>
      <c r="L27" s="554"/>
      <c r="M27" s="554"/>
      <c r="N27" s="555"/>
      <c r="O27" s="553"/>
      <c r="P27" s="554"/>
      <c r="Q27" s="555"/>
      <c r="R27" s="553"/>
      <c r="S27" s="554"/>
      <c r="T27" s="555"/>
    </row>
    <row r="28" spans="2:20" ht="82.5" customHeight="1" x14ac:dyDescent="0.3">
      <c r="B28" s="464" t="s">
        <v>19</v>
      </c>
      <c r="C28" s="464"/>
      <c r="D28" s="464"/>
      <c r="E28" s="464"/>
      <c r="F28" s="567" t="s">
        <v>770</v>
      </c>
      <c r="G28" s="568"/>
      <c r="H28" s="568"/>
      <c r="I28" s="569"/>
      <c r="J28" s="608" t="s">
        <v>125</v>
      </c>
      <c r="K28" s="608"/>
      <c r="L28" s="608"/>
      <c r="M28" s="608"/>
      <c r="N28" s="608"/>
      <c r="O28" s="567" t="s">
        <v>126</v>
      </c>
      <c r="P28" s="568"/>
      <c r="Q28" s="569"/>
      <c r="R28" s="584"/>
      <c r="S28" s="585"/>
      <c r="T28" s="586"/>
    </row>
    <row r="29" spans="2:20" ht="133.94999999999999" customHeight="1" x14ac:dyDescent="0.3">
      <c r="B29" s="464" t="s">
        <v>20</v>
      </c>
      <c r="C29" s="464"/>
      <c r="D29" s="464"/>
      <c r="E29" s="464"/>
      <c r="F29" s="547" t="s">
        <v>772</v>
      </c>
      <c r="G29" s="548"/>
      <c r="H29" s="548"/>
      <c r="I29" s="549"/>
      <c r="J29" s="567" t="s">
        <v>773</v>
      </c>
      <c r="K29" s="568"/>
      <c r="L29" s="568"/>
      <c r="M29" s="568"/>
      <c r="N29" s="569"/>
      <c r="O29" s="567" t="s">
        <v>771</v>
      </c>
      <c r="P29" s="568"/>
      <c r="Q29" s="568"/>
      <c r="R29" s="584"/>
      <c r="S29" s="585"/>
      <c r="T29" s="586"/>
    </row>
    <row r="30" spans="2:20" ht="237.6" customHeight="1" x14ac:dyDescent="0.3">
      <c r="B30" s="464" t="s">
        <v>21</v>
      </c>
      <c r="C30" s="464"/>
      <c r="D30" s="464"/>
      <c r="E30" s="464"/>
      <c r="F30" s="584"/>
      <c r="G30" s="585"/>
      <c r="H30" s="585"/>
      <c r="I30" s="586"/>
      <c r="J30" s="609"/>
      <c r="K30" s="609"/>
      <c r="L30" s="609"/>
      <c r="M30" s="609"/>
      <c r="N30" s="609"/>
      <c r="O30" s="567" t="s">
        <v>774</v>
      </c>
      <c r="P30" s="568"/>
      <c r="Q30" s="569"/>
      <c r="R30" s="584"/>
      <c r="S30" s="585"/>
      <c r="T30" s="586"/>
    </row>
    <row r="31" spans="2:20" ht="409.6" customHeight="1" x14ac:dyDescent="0.3">
      <c r="B31" s="570" t="s">
        <v>22</v>
      </c>
      <c r="C31" s="571"/>
      <c r="D31" s="571"/>
      <c r="E31" s="572"/>
      <c r="F31" s="547" t="s">
        <v>568</v>
      </c>
      <c r="G31" s="548"/>
      <c r="H31" s="548"/>
      <c r="I31" s="549"/>
      <c r="J31" s="547" t="s">
        <v>775</v>
      </c>
      <c r="K31" s="548"/>
      <c r="L31" s="548"/>
      <c r="M31" s="548"/>
      <c r="N31" s="549"/>
      <c r="O31" s="547" t="s">
        <v>128</v>
      </c>
      <c r="P31" s="548"/>
      <c r="Q31" s="549"/>
      <c r="R31" s="547" t="s">
        <v>127</v>
      </c>
      <c r="S31" s="548"/>
      <c r="T31" s="549"/>
    </row>
    <row r="32" spans="2:20" ht="15" customHeight="1" x14ac:dyDescent="0.3">
      <c r="B32" s="576"/>
      <c r="C32" s="577"/>
      <c r="D32" s="577"/>
      <c r="E32" s="578"/>
      <c r="F32" s="553"/>
      <c r="G32" s="554"/>
      <c r="H32" s="554"/>
      <c r="I32" s="555"/>
      <c r="J32" s="553"/>
      <c r="K32" s="554"/>
      <c r="L32" s="554"/>
      <c r="M32" s="554"/>
      <c r="N32" s="555"/>
      <c r="O32" s="553"/>
      <c r="P32" s="554"/>
      <c r="Q32" s="555"/>
      <c r="R32" s="553"/>
      <c r="S32" s="554"/>
      <c r="T32" s="555"/>
    </row>
    <row r="33" spans="2:20" ht="409.2" customHeight="1" x14ac:dyDescent="0.3">
      <c r="B33" s="570" t="s">
        <v>23</v>
      </c>
      <c r="C33" s="571"/>
      <c r="D33" s="571"/>
      <c r="E33" s="572"/>
      <c r="F33" s="547" t="s">
        <v>776</v>
      </c>
      <c r="G33" s="548"/>
      <c r="H33" s="548"/>
      <c r="I33" s="549"/>
      <c r="J33" s="304" t="s">
        <v>777</v>
      </c>
      <c r="K33" s="305"/>
      <c r="L33" s="305"/>
      <c r="M33" s="305"/>
      <c r="N33" s="306"/>
      <c r="O33" s="304" t="s">
        <v>778</v>
      </c>
      <c r="P33" s="305"/>
      <c r="Q33" s="306"/>
      <c r="R33" s="304"/>
      <c r="S33" s="305"/>
      <c r="T33" s="306"/>
    </row>
    <row r="34" spans="2:20" ht="79.95" customHeight="1" x14ac:dyDescent="0.3">
      <c r="B34" s="576"/>
      <c r="C34" s="577"/>
      <c r="D34" s="577"/>
      <c r="E34" s="578"/>
      <c r="F34" s="553"/>
      <c r="G34" s="554"/>
      <c r="H34" s="554"/>
      <c r="I34" s="555"/>
      <c r="J34" s="310"/>
      <c r="K34" s="311"/>
      <c r="L34" s="311"/>
      <c r="M34" s="311"/>
      <c r="N34" s="312"/>
      <c r="O34" s="310"/>
      <c r="P34" s="311"/>
      <c r="Q34" s="312"/>
      <c r="R34" s="310"/>
      <c r="S34" s="311"/>
      <c r="T34" s="312"/>
    </row>
    <row r="35" spans="2:20" ht="409.6" customHeight="1" x14ac:dyDescent="0.3">
      <c r="B35" s="464" t="s">
        <v>24</v>
      </c>
      <c r="C35" s="464"/>
      <c r="D35" s="464"/>
      <c r="E35" s="464"/>
      <c r="F35" s="275"/>
      <c r="G35" s="275"/>
      <c r="H35" s="275"/>
      <c r="I35" s="275"/>
      <c r="J35" s="275" t="s">
        <v>129</v>
      </c>
      <c r="K35" s="275"/>
      <c r="L35" s="275"/>
      <c r="M35" s="275"/>
      <c r="N35" s="275"/>
      <c r="O35" s="275" t="s">
        <v>779</v>
      </c>
      <c r="P35" s="275"/>
      <c r="Q35" s="275"/>
      <c r="R35" s="275"/>
      <c r="S35" s="275"/>
      <c r="T35" s="275"/>
    </row>
    <row r="36" spans="2:20" ht="206.4" customHeight="1" x14ac:dyDescent="0.3">
      <c r="B36" s="464"/>
      <c r="C36" s="464"/>
      <c r="D36" s="464"/>
      <c r="E36" s="464"/>
      <c r="F36" s="275"/>
      <c r="G36" s="275"/>
      <c r="H36" s="275"/>
      <c r="I36" s="275"/>
      <c r="J36" s="275"/>
      <c r="K36" s="275"/>
      <c r="L36" s="275"/>
      <c r="M36" s="275"/>
      <c r="N36" s="275"/>
      <c r="O36" s="275"/>
      <c r="P36" s="275"/>
      <c r="Q36" s="275"/>
      <c r="R36" s="275"/>
      <c r="S36" s="275"/>
      <c r="T36" s="275"/>
    </row>
    <row r="37" spans="2:20" ht="30" customHeight="1" x14ac:dyDescent="0.3">
      <c r="B37" s="564" t="s">
        <v>113</v>
      </c>
      <c r="C37" s="565"/>
      <c r="D37" s="565"/>
      <c r="E37" s="565"/>
      <c r="F37" s="565"/>
      <c r="G37" s="565"/>
      <c r="H37" s="565"/>
      <c r="I37" s="565"/>
      <c r="J37" s="565"/>
      <c r="K37" s="565"/>
      <c r="L37" s="565"/>
      <c r="M37" s="565"/>
      <c r="N37" s="565"/>
      <c r="O37" s="565"/>
      <c r="P37" s="565"/>
      <c r="Q37" s="565"/>
      <c r="R37" s="565"/>
      <c r="S37" s="565"/>
      <c r="T37" s="566"/>
    </row>
    <row r="38" spans="2:20" ht="22.5" customHeight="1" x14ac:dyDescent="0.3">
      <c r="B38" s="285" t="s">
        <v>25</v>
      </c>
      <c r="C38" s="303"/>
      <c r="D38" s="303"/>
      <c r="E38" s="303"/>
      <c r="F38" s="303"/>
      <c r="G38" s="303"/>
      <c r="H38" s="286"/>
      <c r="I38" s="285" t="s">
        <v>26</v>
      </c>
      <c r="J38" s="286"/>
      <c r="K38" s="285" t="s">
        <v>4</v>
      </c>
      <c r="L38" s="286"/>
      <c r="M38" s="285" t="s">
        <v>27</v>
      </c>
      <c r="N38" s="303"/>
      <c r="O38" s="303"/>
      <c r="P38" s="303"/>
      <c r="Q38" s="303"/>
      <c r="R38" s="286"/>
      <c r="S38" s="285" t="s">
        <v>4</v>
      </c>
      <c r="T38" s="286"/>
    </row>
    <row r="39" spans="2:20" ht="34.5" customHeight="1" x14ac:dyDescent="0.3">
      <c r="B39" s="529" t="s">
        <v>1214</v>
      </c>
      <c r="C39" s="530"/>
      <c r="D39" s="530"/>
      <c r="E39" s="530"/>
      <c r="F39" s="530"/>
      <c r="G39" s="530"/>
      <c r="H39" s="531"/>
      <c r="I39" s="538" t="s">
        <v>1215</v>
      </c>
      <c r="J39" s="539"/>
      <c r="K39" s="527">
        <v>43808</v>
      </c>
      <c r="L39" s="528"/>
      <c r="M39" s="525" t="s">
        <v>1216</v>
      </c>
      <c r="N39" s="642"/>
      <c r="O39" s="642"/>
      <c r="P39" s="642"/>
      <c r="Q39" s="642"/>
      <c r="R39" s="526"/>
      <c r="S39" s="206"/>
      <c r="T39" s="207"/>
    </row>
    <row r="40" spans="2:20" ht="26.25" customHeight="1" x14ac:dyDescent="0.3">
      <c r="B40" s="529" t="s">
        <v>1217</v>
      </c>
      <c r="C40" s="530"/>
      <c r="D40" s="530"/>
      <c r="E40" s="530"/>
      <c r="F40" s="530"/>
      <c r="G40" s="530"/>
      <c r="H40" s="531"/>
      <c r="I40" s="538" t="s">
        <v>1218</v>
      </c>
      <c r="J40" s="539"/>
      <c r="K40" s="527">
        <v>43804</v>
      </c>
      <c r="L40" s="528"/>
      <c r="M40" s="540" t="s">
        <v>1216</v>
      </c>
      <c r="N40" s="541"/>
      <c r="O40" s="541"/>
      <c r="P40" s="541"/>
      <c r="Q40" s="541"/>
      <c r="R40" s="542"/>
      <c r="S40" s="206"/>
      <c r="T40" s="207"/>
    </row>
    <row r="41" spans="2:20" ht="22.5" customHeight="1" x14ac:dyDescent="0.3">
      <c r="B41" s="529" t="s">
        <v>1219</v>
      </c>
      <c r="C41" s="530"/>
      <c r="D41" s="530"/>
      <c r="E41" s="530"/>
      <c r="F41" s="530"/>
      <c r="G41" s="530"/>
      <c r="H41" s="531"/>
      <c r="I41" s="538" t="s">
        <v>1220</v>
      </c>
      <c r="J41" s="539"/>
      <c r="K41" s="527">
        <v>43815</v>
      </c>
      <c r="L41" s="528"/>
      <c r="M41" s="540" t="s">
        <v>1216</v>
      </c>
      <c r="N41" s="541"/>
      <c r="O41" s="541"/>
      <c r="P41" s="541"/>
      <c r="Q41" s="541"/>
      <c r="R41" s="542"/>
      <c r="S41" s="206"/>
      <c r="T41" s="207"/>
    </row>
    <row r="42" spans="2:20" ht="30.75" customHeight="1" x14ac:dyDescent="0.3">
      <c r="B42" s="529" t="s">
        <v>1221</v>
      </c>
      <c r="C42" s="530"/>
      <c r="D42" s="530"/>
      <c r="E42" s="530"/>
      <c r="F42" s="530"/>
      <c r="G42" s="530"/>
      <c r="H42" s="531"/>
      <c r="I42" s="538" t="s">
        <v>1222</v>
      </c>
      <c r="J42" s="539"/>
      <c r="K42" s="527">
        <v>43819</v>
      </c>
      <c r="L42" s="528"/>
      <c r="M42" s="540" t="s">
        <v>1216</v>
      </c>
      <c r="N42" s="541"/>
      <c r="O42" s="541"/>
      <c r="P42" s="541"/>
      <c r="Q42" s="541"/>
      <c r="R42" s="542"/>
      <c r="S42" s="206"/>
      <c r="T42" s="207"/>
    </row>
    <row r="43" spans="2:20" ht="28.5" customHeight="1" x14ac:dyDescent="0.3">
      <c r="B43" s="529" t="s">
        <v>1223</v>
      </c>
      <c r="C43" s="530"/>
      <c r="D43" s="530"/>
      <c r="E43" s="530"/>
      <c r="F43" s="530"/>
      <c r="G43" s="530"/>
      <c r="H43" s="531"/>
      <c r="I43" s="538" t="s">
        <v>1224</v>
      </c>
      <c r="J43" s="539"/>
      <c r="K43" s="527">
        <v>43804</v>
      </c>
      <c r="L43" s="528"/>
      <c r="M43" s="540" t="s">
        <v>1216</v>
      </c>
      <c r="N43" s="541"/>
      <c r="O43" s="541"/>
      <c r="P43" s="541"/>
      <c r="Q43" s="541"/>
      <c r="R43" s="542"/>
      <c r="S43" s="206"/>
      <c r="T43" s="207"/>
    </row>
    <row r="44" spans="2:20" ht="22.5" customHeight="1" x14ac:dyDescent="0.3">
      <c r="B44" s="630" t="s">
        <v>1225</v>
      </c>
      <c r="C44" s="631"/>
      <c r="D44" s="631"/>
      <c r="E44" s="631"/>
      <c r="F44" s="631"/>
      <c r="G44" s="631"/>
      <c r="H44" s="632"/>
      <c r="I44" s="633" t="s">
        <v>1226</v>
      </c>
      <c r="J44" s="634"/>
      <c r="K44" s="635">
        <v>43782</v>
      </c>
      <c r="L44" s="636"/>
      <c r="M44" s="637" t="s">
        <v>1216</v>
      </c>
      <c r="N44" s="638"/>
      <c r="O44" s="638"/>
      <c r="P44" s="638"/>
      <c r="Q44" s="638"/>
      <c r="R44" s="639"/>
      <c r="S44" s="206"/>
      <c r="T44" s="207"/>
    </row>
    <row r="45" spans="2:20" ht="30" customHeight="1" x14ac:dyDescent="0.3">
      <c r="B45" s="529" t="s">
        <v>1227</v>
      </c>
      <c r="C45" s="530"/>
      <c r="D45" s="530"/>
      <c r="E45" s="530"/>
      <c r="F45" s="530"/>
      <c r="G45" s="530"/>
      <c r="H45" s="531"/>
      <c r="I45" s="538" t="s">
        <v>1228</v>
      </c>
      <c r="J45" s="539"/>
      <c r="K45" s="527">
        <v>43815</v>
      </c>
      <c r="L45" s="528"/>
      <c r="M45" s="540" t="s">
        <v>1216</v>
      </c>
      <c r="N45" s="541"/>
      <c r="O45" s="541"/>
      <c r="P45" s="541"/>
      <c r="Q45" s="541"/>
      <c r="R45" s="542"/>
      <c r="S45" s="206"/>
      <c r="T45" s="207"/>
    </row>
    <row r="46" spans="2:20" ht="22.5" customHeight="1" x14ac:dyDescent="0.3">
      <c r="B46" s="529" t="s">
        <v>1229</v>
      </c>
      <c r="C46" s="530"/>
      <c r="D46" s="530"/>
      <c r="E46" s="530"/>
      <c r="F46" s="530"/>
      <c r="G46" s="530"/>
      <c r="H46" s="531"/>
      <c r="I46" s="538" t="s">
        <v>1230</v>
      </c>
      <c r="J46" s="539"/>
      <c r="K46" s="527">
        <v>43804</v>
      </c>
      <c r="L46" s="528"/>
      <c r="M46" s="540" t="s">
        <v>1216</v>
      </c>
      <c r="N46" s="541"/>
      <c r="O46" s="541"/>
      <c r="P46" s="541"/>
      <c r="Q46" s="541"/>
      <c r="R46" s="542"/>
      <c r="S46" s="206"/>
      <c r="T46" s="207"/>
    </row>
    <row r="47" spans="2:20" ht="36.75" customHeight="1" x14ac:dyDescent="0.3">
      <c r="B47" s="529" t="s">
        <v>1231</v>
      </c>
      <c r="C47" s="530"/>
      <c r="D47" s="530"/>
      <c r="E47" s="530"/>
      <c r="F47" s="530"/>
      <c r="G47" s="530"/>
      <c r="H47" s="531"/>
      <c r="I47" s="538" t="s">
        <v>1232</v>
      </c>
      <c r="J47" s="539"/>
      <c r="K47" s="527">
        <v>43829</v>
      </c>
      <c r="L47" s="528"/>
      <c r="M47" s="540" t="s">
        <v>1216</v>
      </c>
      <c r="N47" s="541"/>
      <c r="O47" s="541"/>
      <c r="P47" s="541"/>
      <c r="Q47" s="541"/>
      <c r="R47" s="542"/>
      <c r="S47" s="206"/>
      <c r="T47" s="207"/>
    </row>
    <row r="48" spans="2:20" ht="41.25" customHeight="1" x14ac:dyDescent="0.3">
      <c r="B48" s="529" t="s">
        <v>1233</v>
      </c>
      <c r="C48" s="530"/>
      <c r="D48" s="530"/>
      <c r="E48" s="530"/>
      <c r="F48" s="530"/>
      <c r="G48" s="530"/>
      <c r="H48" s="531"/>
      <c r="I48" s="538" t="s">
        <v>1234</v>
      </c>
      <c r="J48" s="539"/>
      <c r="K48" s="527">
        <v>43815</v>
      </c>
      <c r="L48" s="528"/>
      <c r="M48" s="540" t="s">
        <v>1216</v>
      </c>
      <c r="N48" s="541"/>
      <c r="O48" s="541"/>
      <c r="P48" s="541"/>
      <c r="Q48" s="541"/>
      <c r="R48" s="542"/>
      <c r="S48" s="640"/>
      <c r="T48" s="641"/>
    </row>
    <row r="49" spans="2:20" ht="34.5" customHeight="1" x14ac:dyDescent="0.3">
      <c r="B49" s="529" t="s">
        <v>1235</v>
      </c>
      <c r="C49" s="530"/>
      <c r="D49" s="530"/>
      <c r="E49" s="530"/>
      <c r="F49" s="530"/>
      <c r="G49" s="530"/>
      <c r="H49" s="531"/>
      <c r="I49" s="538" t="s">
        <v>1236</v>
      </c>
      <c r="J49" s="539"/>
      <c r="K49" s="527">
        <v>43819</v>
      </c>
      <c r="L49" s="528"/>
      <c r="M49" s="540" t="s">
        <v>1216</v>
      </c>
      <c r="N49" s="541"/>
      <c r="O49" s="541"/>
      <c r="P49" s="541"/>
      <c r="Q49" s="541"/>
      <c r="R49" s="542"/>
      <c r="S49" s="208"/>
      <c r="T49" s="209"/>
    </row>
    <row r="50" spans="2:20" ht="30" customHeight="1" x14ac:dyDescent="0.3">
      <c r="B50" s="529" t="s">
        <v>1237</v>
      </c>
      <c r="C50" s="530"/>
      <c r="D50" s="530"/>
      <c r="E50" s="530"/>
      <c r="F50" s="530"/>
      <c r="G50" s="530"/>
      <c r="H50" s="531"/>
      <c r="I50" s="525" t="s">
        <v>1238</v>
      </c>
      <c r="J50" s="526"/>
      <c r="K50" s="527">
        <v>43815</v>
      </c>
      <c r="L50" s="528"/>
      <c r="M50" s="540" t="s">
        <v>1216</v>
      </c>
      <c r="N50" s="541"/>
      <c r="O50" s="541"/>
      <c r="P50" s="541"/>
      <c r="Q50" s="541"/>
      <c r="R50" s="542"/>
      <c r="S50" s="208"/>
      <c r="T50" s="209"/>
    </row>
    <row r="51" spans="2:20" ht="40.5" customHeight="1" x14ac:dyDescent="0.3">
      <c r="B51" s="529" t="s">
        <v>1239</v>
      </c>
      <c r="C51" s="530"/>
      <c r="D51" s="530"/>
      <c r="E51" s="530"/>
      <c r="F51" s="530"/>
      <c r="G51" s="530"/>
      <c r="H51" s="531"/>
      <c r="I51" s="525" t="s">
        <v>1240</v>
      </c>
      <c r="J51" s="526"/>
      <c r="K51" s="527">
        <v>43815</v>
      </c>
      <c r="L51" s="528"/>
      <c r="M51" s="540" t="s">
        <v>1216</v>
      </c>
      <c r="N51" s="541"/>
      <c r="O51" s="541"/>
      <c r="P51" s="541"/>
      <c r="Q51" s="541"/>
      <c r="R51" s="542"/>
      <c r="S51" s="145"/>
      <c r="T51" s="146"/>
    </row>
    <row r="52" spans="2:20" ht="55.5" customHeight="1" x14ac:dyDescent="0.3">
      <c r="B52" s="543" t="s">
        <v>28</v>
      </c>
      <c r="C52" s="544"/>
      <c r="D52" s="544"/>
      <c r="E52" s="544"/>
      <c r="F52" s="544"/>
      <c r="G52" s="544"/>
      <c r="H52" s="544"/>
      <c r="I52" s="544"/>
      <c r="J52" s="544"/>
      <c r="K52" s="544"/>
      <c r="L52" s="544"/>
      <c r="M52" s="544"/>
      <c r="N52" s="544"/>
      <c r="O52" s="544"/>
      <c r="P52" s="544"/>
      <c r="Q52" s="544"/>
      <c r="R52" s="544"/>
      <c r="S52" s="544"/>
      <c r="T52" s="545"/>
    </row>
    <row r="53" spans="2:20" ht="14.25" customHeight="1" x14ac:dyDescent="0.3">
      <c r="B53" s="86"/>
      <c r="C53" s="87"/>
      <c r="D53" s="87"/>
      <c r="E53" s="87"/>
      <c r="F53" s="87"/>
      <c r="G53" s="87"/>
      <c r="H53" s="87"/>
      <c r="I53" s="87"/>
      <c r="J53" s="87"/>
      <c r="K53" s="87"/>
      <c r="L53" s="87"/>
      <c r="M53" s="87"/>
      <c r="N53" s="87"/>
      <c r="O53" s="87"/>
      <c r="P53" s="87"/>
      <c r="Q53" s="87"/>
      <c r="R53" s="87"/>
      <c r="S53" s="87"/>
      <c r="T53" s="88"/>
    </row>
    <row r="54" spans="2:20" ht="22.5" customHeight="1" x14ac:dyDescent="0.3">
      <c r="B54" s="546" t="s">
        <v>29</v>
      </c>
      <c r="C54" s="546"/>
      <c r="D54" s="546"/>
      <c r="E54" s="546"/>
      <c r="F54" s="546"/>
      <c r="G54" s="546"/>
      <c r="H54" s="546"/>
      <c r="I54" s="546"/>
      <c r="J54" s="546"/>
      <c r="K54" s="546"/>
      <c r="L54" s="546"/>
      <c r="M54" s="546"/>
      <c r="N54" s="546"/>
      <c r="O54" s="546"/>
      <c r="P54" s="546"/>
      <c r="Q54" s="546"/>
      <c r="R54" s="546"/>
      <c r="S54" s="546"/>
      <c r="T54" s="546"/>
    </row>
    <row r="55" spans="2:20" customFormat="1" ht="25.5" customHeight="1" x14ac:dyDescent="0.3">
      <c r="B55" s="475" t="s">
        <v>133</v>
      </c>
      <c r="C55" s="483"/>
      <c r="D55" s="483"/>
      <c r="E55" s="483"/>
      <c r="F55" s="483"/>
      <c r="G55" s="483"/>
      <c r="H55" s="483"/>
      <c r="I55" s="483"/>
      <c r="J55" s="483"/>
      <c r="K55" s="483"/>
      <c r="L55" s="483"/>
      <c r="M55" s="483"/>
      <c r="N55" s="483"/>
      <c r="O55" s="483"/>
      <c r="P55" s="483"/>
      <c r="Q55" s="483"/>
      <c r="R55" s="483"/>
      <c r="S55" s="483"/>
      <c r="T55" s="476"/>
    </row>
    <row r="56" spans="2:20" customFormat="1" ht="34.5" customHeight="1" x14ac:dyDescent="0.3">
      <c r="B56" s="97" t="s">
        <v>30</v>
      </c>
      <c r="C56" s="475" t="s">
        <v>134</v>
      </c>
      <c r="D56" s="476"/>
      <c r="E56" s="475" t="s">
        <v>569</v>
      </c>
      <c r="F56" s="483"/>
      <c r="G56" s="483"/>
      <c r="H56" s="476"/>
      <c r="I56" s="475" t="s">
        <v>31</v>
      </c>
      <c r="J56" s="483"/>
      <c r="K56" s="483"/>
      <c r="L56" s="483"/>
      <c r="M56" s="483"/>
      <c r="N56" s="483"/>
      <c r="O56" s="483"/>
      <c r="P56" s="483"/>
      <c r="Q56" s="483"/>
      <c r="R56" s="476"/>
      <c r="S56" s="475" t="s">
        <v>32</v>
      </c>
      <c r="T56" s="476"/>
    </row>
    <row r="57" spans="2:20" customFormat="1" ht="408.6" customHeight="1" x14ac:dyDescent="0.3">
      <c r="B57" s="509" t="s">
        <v>33</v>
      </c>
      <c r="C57" s="304" t="s">
        <v>130</v>
      </c>
      <c r="D57" s="306"/>
      <c r="E57" s="304" t="s">
        <v>570</v>
      </c>
      <c r="F57" s="305"/>
      <c r="G57" s="305"/>
      <c r="H57" s="306"/>
      <c r="I57" s="532" t="s">
        <v>837</v>
      </c>
      <c r="J57" s="533"/>
      <c r="K57" s="533"/>
      <c r="L57" s="533"/>
      <c r="M57" s="533"/>
      <c r="N57" s="533"/>
      <c r="O57" s="533"/>
      <c r="P57" s="533"/>
      <c r="Q57" s="533"/>
      <c r="R57" s="534"/>
      <c r="S57" s="516">
        <v>1</v>
      </c>
      <c r="T57" s="517"/>
    </row>
    <row r="58" spans="2:20" s="148" customFormat="1" ht="344.4" customHeight="1" x14ac:dyDescent="0.3">
      <c r="B58" s="510"/>
      <c r="C58" s="307"/>
      <c r="D58" s="309"/>
      <c r="E58" s="307"/>
      <c r="F58" s="447"/>
      <c r="G58" s="447"/>
      <c r="H58" s="309"/>
      <c r="I58" s="556"/>
      <c r="J58" s="557"/>
      <c r="K58" s="557"/>
      <c r="L58" s="557"/>
      <c r="M58" s="557"/>
      <c r="N58" s="557"/>
      <c r="O58" s="557"/>
      <c r="P58" s="557"/>
      <c r="Q58" s="557"/>
      <c r="R58" s="558"/>
      <c r="S58" s="559"/>
      <c r="T58" s="560"/>
    </row>
    <row r="59" spans="2:20" s="148" customFormat="1" ht="162" customHeight="1" x14ac:dyDescent="0.3">
      <c r="B59" s="510"/>
      <c r="C59" s="307"/>
      <c r="D59" s="309"/>
      <c r="E59" s="310"/>
      <c r="F59" s="311"/>
      <c r="G59" s="311"/>
      <c r="H59" s="312"/>
      <c r="I59" s="535"/>
      <c r="J59" s="536"/>
      <c r="K59" s="536"/>
      <c r="L59" s="536"/>
      <c r="M59" s="536"/>
      <c r="N59" s="536"/>
      <c r="O59" s="536"/>
      <c r="P59" s="536"/>
      <c r="Q59" s="536"/>
      <c r="R59" s="537"/>
      <c r="S59" s="518"/>
      <c r="T59" s="519"/>
    </row>
    <row r="60" spans="2:20" customFormat="1" ht="69.599999999999994" customHeight="1" x14ac:dyDescent="0.3">
      <c r="B60" s="510"/>
      <c r="C60" s="307"/>
      <c r="D60" s="309"/>
      <c r="E60" s="267" t="s">
        <v>571</v>
      </c>
      <c r="F60" s="276"/>
      <c r="G60" s="276"/>
      <c r="H60" s="268"/>
      <c r="I60" s="491" t="s">
        <v>533</v>
      </c>
      <c r="J60" s="492"/>
      <c r="K60" s="492"/>
      <c r="L60" s="492"/>
      <c r="M60" s="492"/>
      <c r="N60" s="492"/>
      <c r="O60" s="492"/>
      <c r="P60" s="492"/>
      <c r="Q60" s="492"/>
      <c r="R60" s="493"/>
      <c r="S60" s="499">
        <v>1</v>
      </c>
      <c r="T60" s="500"/>
    </row>
    <row r="61" spans="2:20" customFormat="1" ht="78" customHeight="1" x14ac:dyDescent="0.3">
      <c r="B61" s="510"/>
      <c r="C61" s="307"/>
      <c r="D61" s="309"/>
      <c r="E61" s="267" t="s">
        <v>572</v>
      </c>
      <c r="F61" s="276"/>
      <c r="G61" s="276"/>
      <c r="H61" s="268"/>
      <c r="I61" s="491" t="s">
        <v>690</v>
      </c>
      <c r="J61" s="492"/>
      <c r="K61" s="492"/>
      <c r="L61" s="492"/>
      <c r="M61" s="492"/>
      <c r="N61" s="492"/>
      <c r="O61" s="492"/>
      <c r="P61" s="492"/>
      <c r="Q61" s="492"/>
      <c r="R61" s="493"/>
      <c r="S61" s="499">
        <v>1</v>
      </c>
      <c r="T61" s="500"/>
    </row>
    <row r="62" spans="2:20" s="148" customFormat="1" ht="227.4" customHeight="1" x14ac:dyDescent="0.3">
      <c r="B62" s="510"/>
      <c r="C62" s="307"/>
      <c r="D62" s="309"/>
      <c r="E62" s="523" t="s">
        <v>788</v>
      </c>
      <c r="F62" s="524"/>
      <c r="G62" s="524"/>
      <c r="H62" s="524"/>
      <c r="I62" s="561" t="s">
        <v>838</v>
      </c>
      <c r="J62" s="561"/>
      <c r="K62" s="561"/>
      <c r="L62" s="561"/>
      <c r="M62" s="561"/>
      <c r="N62" s="561"/>
      <c r="O62" s="561"/>
      <c r="P62" s="561"/>
      <c r="Q62" s="561"/>
      <c r="R62" s="561"/>
      <c r="S62" s="562">
        <v>0.6</v>
      </c>
      <c r="T62" s="563"/>
    </row>
    <row r="63" spans="2:20" customFormat="1" ht="51.6" customHeight="1" x14ac:dyDescent="0.3">
      <c r="B63" s="510"/>
      <c r="C63" s="307"/>
      <c r="D63" s="309"/>
      <c r="E63" s="267" t="s">
        <v>573</v>
      </c>
      <c r="F63" s="276"/>
      <c r="G63" s="276"/>
      <c r="H63" s="268"/>
      <c r="I63" s="491" t="s">
        <v>447</v>
      </c>
      <c r="J63" s="492"/>
      <c r="K63" s="492"/>
      <c r="L63" s="492"/>
      <c r="M63" s="492"/>
      <c r="N63" s="492"/>
      <c r="O63" s="492"/>
      <c r="P63" s="492"/>
      <c r="Q63" s="492"/>
      <c r="R63" s="493"/>
      <c r="S63" s="499">
        <v>1</v>
      </c>
      <c r="T63" s="500"/>
    </row>
    <row r="64" spans="2:20" customFormat="1" ht="73.95" customHeight="1" x14ac:dyDescent="0.3">
      <c r="B64" s="510"/>
      <c r="C64" s="307"/>
      <c r="D64" s="309"/>
      <c r="E64" s="267" t="s">
        <v>574</v>
      </c>
      <c r="F64" s="276"/>
      <c r="G64" s="276"/>
      <c r="H64" s="268"/>
      <c r="I64" s="491" t="s">
        <v>550</v>
      </c>
      <c r="J64" s="492"/>
      <c r="K64" s="492"/>
      <c r="L64" s="492"/>
      <c r="M64" s="492"/>
      <c r="N64" s="492"/>
      <c r="O64" s="492"/>
      <c r="P64" s="492"/>
      <c r="Q64" s="492"/>
      <c r="R64" s="493"/>
      <c r="S64" s="499">
        <v>1</v>
      </c>
      <c r="T64" s="500"/>
    </row>
    <row r="65" spans="2:23" customFormat="1" ht="76.2" customHeight="1" x14ac:dyDescent="0.3">
      <c r="B65" s="510"/>
      <c r="C65" s="307"/>
      <c r="D65" s="309"/>
      <c r="E65" s="267" t="s">
        <v>575</v>
      </c>
      <c r="F65" s="276"/>
      <c r="G65" s="276"/>
      <c r="H65" s="268"/>
      <c r="I65" s="491" t="s">
        <v>131</v>
      </c>
      <c r="J65" s="492"/>
      <c r="K65" s="492"/>
      <c r="L65" s="492"/>
      <c r="M65" s="492"/>
      <c r="N65" s="492"/>
      <c r="O65" s="492"/>
      <c r="P65" s="492"/>
      <c r="Q65" s="492"/>
      <c r="R65" s="493"/>
      <c r="S65" s="499">
        <v>1</v>
      </c>
      <c r="T65" s="500"/>
    </row>
    <row r="66" spans="2:23" customFormat="1" ht="101.4" customHeight="1" x14ac:dyDescent="0.3">
      <c r="B66" s="510"/>
      <c r="C66" s="307"/>
      <c r="D66" s="309"/>
      <c r="E66" s="267" t="s">
        <v>576</v>
      </c>
      <c r="F66" s="276"/>
      <c r="G66" s="276"/>
      <c r="H66" s="268"/>
      <c r="I66" s="491" t="s">
        <v>789</v>
      </c>
      <c r="J66" s="492"/>
      <c r="K66" s="492"/>
      <c r="L66" s="492"/>
      <c r="M66" s="492"/>
      <c r="N66" s="492"/>
      <c r="O66" s="492"/>
      <c r="P66" s="492"/>
      <c r="Q66" s="492"/>
      <c r="R66" s="493"/>
      <c r="S66" s="499">
        <v>1</v>
      </c>
      <c r="T66" s="500"/>
    </row>
    <row r="67" spans="2:23" customFormat="1" ht="44.4" customHeight="1" x14ac:dyDescent="0.3">
      <c r="B67" s="510"/>
      <c r="C67" s="307"/>
      <c r="D67" s="309"/>
      <c r="E67" s="267" t="s">
        <v>577</v>
      </c>
      <c r="F67" s="276"/>
      <c r="G67" s="276"/>
      <c r="H67" s="268"/>
      <c r="I67" s="491" t="s">
        <v>114</v>
      </c>
      <c r="J67" s="492"/>
      <c r="K67" s="492"/>
      <c r="L67" s="492"/>
      <c r="M67" s="492"/>
      <c r="N67" s="492"/>
      <c r="O67" s="492"/>
      <c r="P67" s="492"/>
      <c r="Q67" s="492"/>
      <c r="R67" s="493"/>
      <c r="S67" s="499">
        <v>1</v>
      </c>
      <c r="T67" s="500"/>
    </row>
    <row r="68" spans="2:23" customFormat="1" ht="55.95" customHeight="1" x14ac:dyDescent="0.3">
      <c r="B68" s="510"/>
      <c r="C68" s="307"/>
      <c r="D68" s="309"/>
      <c r="E68" s="267" t="s">
        <v>578</v>
      </c>
      <c r="F68" s="276"/>
      <c r="G68" s="276"/>
      <c r="H68" s="268"/>
      <c r="I68" s="491" t="s">
        <v>470</v>
      </c>
      <c r="J68" s="492"/>
      <c r="K68" s="492"/>
      <c r="L68" s="492"/>
      <c r="M68" s="492"/>
      <c r="N68" s="492"/>
      <c r="O68" s="492"/>
      <c r="P68" s="492"/>
      <c r="Q68" s="492"/>
      <c r="R68" s="493"/>
      <c r="S68" s="499">
        <v>1</v>
      </c>
      <c r="T68" s="500"/>
    </row>
    <row r="69" spans="2:23" customFormat="1" ht="79.95" customHeight="1" x14ac:dyDescent="0.3">
      <c r="B69" s="376"/>
      <c r="C69" s="310"/>
      <c r="D69" s="312"/>
      <c r="E69" s="267" t="s">
        <v>579</v>
      </c>
      <c r="F69" s="276"/>
      <c r="G69" s="276"/>
      <c r="H69" s="268"/>
      <c r="I69" s="491" t="s">
        <v>551</v>
      </c>
      <c r="J69" s="492"/>
      <c r="K69" s="492"/>
      <c r="L69" s="492"/>
      <c r="M69" s="492"/>
      <c r="N69" s="492"/>
      <c r="O69" s="492"/>
      <c r="P69" s="492"/>
      <c r="Q69" s="492"/>
      <c r="R69" s="493"/>
      <c r="S69" s="499">
        <v>1</v>
      </c>
      <c r="T69" s="500"/>
    </row>
    <row r="70" spans="2:23" customFormat="1" ht="409.2" customHeight="1" x14ac:dyDescent="0.3">
      <c r="B70" s="520" t="s">
        <v>34</v>
      </c>
      <c r="C70" s="304" t="s">
        <v>35</v>
      </c>
      <c r="D70" s="306"/>
      <c r="E70" s="304" t="s">
        <v>570</v>
      </c>
      <c r="F70" s="305"/>
      <c r="G70" s="305"/>
      <c r="H70" s="306"/>
      <c r="I70" s="532" t="s">
        <v>839</v>
      </c>
      <c r="J70" s="533"/>
      <c r="K70" s="533"/>
      <c r="L70" s="533"/>
      <c r="M70" s="533"/>
      <c r="N70" s="533"/>
      <c r="O70" s="533"/>
      <c r="P70" s="533"/>
      <c r="Q70" s="533"/>
      <c r="R70" s="534"/>
      <c r="S70" s="499">
        <v>1</v>
      </c>
      <c r="T70" s="500"/>
    </row>
    <row r="71" spans="2:23" s="148" customFormat="1" ht="211.2" customHeight="1" x14ac:dyDescent="0.3">
      <c r="B71" s="521"/>
      <c r="C71" s="307"/>
      <c r="D71" s="309"/>
      <c r="E71" s="310"/>
      <c r="F71" s="311"/>
      <c r="G71" s="311"/>
      <c r="H71" s="312"/>
      <c r="I71" s="535"/>
      <c r="J71" s="536"/>
      <c r="K71" s="536"/>
      <c r="L71" s="536"/>
      <c r="M71" s="536"/>
      <c r="N71" s="536"/>
      <c r="O71" s="536"/>
      <c r="P71" s="536"/>
      <c r="Q71" s="536"/>
      <c r="R71" s="537"/>
      <c r="S71" s="185"/>
      <c r="T71" s="186"/>
    </row>
    <row r="72" spans="2:23" customFormat="1" ht="111" customHeight="1" x14ac:dyDescent="0.3">
      <c r="B72" s="521"/>
      <c r="C72" s="307"/>
      <c r="D72" s="309"/>
      <c r="E72" s="267" t="s">
        <v>580</v>
      </c>
      <c r="F72" s="276"/>
      <c r="G72" s="276"/>
      <c r="H72" s="268"/>
      <c r="I72" s="491" t="s">
        <v>691</v>
      </c>
      <c r="J72" s="492"/>
      <c r="K72" s="492"/>
      <c r="L72" s="492"/>
      <c r="M72" s="492"/>
      <c r="N72" s="492"/>
      <c r="O72" s="492"/>
      <c r="P72" s="492"/>
      <c r="Q72" s="492"/>
      <c r="R72" s="493"/>
      <c r="S72" s="499">
        <v>1</v>
      </c>
      <c r="T72" s="500"/>
      <c r="W72" s="173"/>
    </row>
    <row r="73" spans="2:23" customFormat="1" ht="97.95" customHeight="1" x14ac:dyDescent="0.3">
      <c r="B73" s="521"/>
      <c r="C73" s="307"/>
      <c r="D73" s="309"/>
      <c r="E73" s="267" t="s">
        <v>581</v>
      </c>
      <c r="F73" s="276"/>
      <c r="G73" s="276"/>
      <c r="H73" s="268"/>
      <c r="I73" s="491" t="s">
        <v>790</v>
      </c>
      <c r="J73" s="492"/>
      <c r="K73" s="492"/>
      <c r="L73" s="492"/>
      <c r="M73" s="492"/>
      <c r="N73" s="492"/>
      <c r="O73" s="492"/>
      <c r="P73" s="492"/>
      <c r="Q73" s="492"/>
      <c r="R73" s="493"/>
      <c r="S73" s="499">
        <v>1</v>
      </c>
      <c r="T73" s="500"/>
    </row>
    <row r="74" spans="2:23" customFormat="1" ht="67.5" customHeight="1" x14ac:dyDescent="0.3">
      <c r="B74" s="521"/>
      <c r="C74" s="307"/>
      <c r="D74" s="309"/>
      <c r="E74" s="267" t="s">
        <v>582</v>
      </c>
      <c r="F74" s="276"/>
      <c r="G74" s="276"/>
      <c r="H74" s="268"/>
      <c r="I74" s="491" t="s">
        <v>695</v>
      </c>
      <c r="J74" s="492"/>
      <c r="K74" s="492"/>
      <c r="L74" s="492"/>
      <c r="M74" s="492"/>
      <c r="N74" s="492"/>
      <c r="O74" s="492"/>
      <c r="P74" s="492"/>
      <c r="Q74" s="492"/>
      <c r="R74" s="493"/>
      <c r="S74" s="499">
        <v>1</v>
      </c>
      <c r="T74" s="500"/>
    </row>
    <row r="75" spans="2:23" customFormat="1" ht="85.5" customHeight="1" x14ac:dyDescent="0.3">
      <c r="B75" s="521"/>
      <c r="C75" s="307"/>
      <c r="D75" s="309"/>
      <c r="E75" s="267" t="s">
        <v>583</v>
      </c>
      <c r="F75" s="276"/>
      <c r="G75" s="276"/>
      <c r="H75" s="268"/>
      <c r="I75" s="491" t="s">
        <v>542</v>
      </c>
      <c r="J75" s="492"/>
      <c r="K75" s="492"/>
      <c r="L75" s="492"/>
      <c r="M75" s="492"/>
      <c r="N75" s="492"/>
      <c r="O75" s="492"/>
      <c r="P75" s="492"/>
      <c r="Q75" s="492"/>
      <c r="R75" s="493"/>
      <c r="S75" s="499">
        <v>1</v>
      </c>
      <c r="T75" s="500"/>
    </row>
    <row r="76" spans="2:23" customFormat="1" ht="135.6" customHeight="1" x14ac:dyDescent="0.3">
      <c r="B76" s="521"/>
      <c r="C76" s="307"/>
      <c r="D76" s="309"/>
      <c r="E76" s="267" t="s">
        <v>584</v>
      </c>
      <c r="F76" s="276"/>
      <c r="G76" s="276"/>
      <c r="H76" s="268"/>
      <c r="I76" s="491" t="s">
        <v>696</v>
      </c>
      <c r="J76" s="492"/>
      <c r="K76" s="492"/>
      <c r="L76" s="492"/>
      <c r="M76" s="492"/>
      <c r="N76" s="492"/>
      <c r="O76" s="492"/>
      <c r="P76" s="492"/>
      <c r="Q76" s="492"/>
      <c r="R76" s="493"/>
      <c r="S76" s="499">
        <v>1</v>
      </c>
      <c r="T76" s="500"/>
    </row>
    <row r="77" spans="2:23" customFormat="1" ht="135.6" customHeight="1" x14ac:dyDescent="0.3">
      <c r="B77" s="521"/>
      <c r="C77" s="307"/>
      <c r="D77" s="309"/>
      <c r="E77" s="267" t="s">
        <v>585</v>
      </c>
      <c r="F77" s="276"/>
      <c r="G77" s="276"/>
      <c r="H77" s="268"/>
      <c r="I77" s="491" t="s">
        <v>543</v>
      </c>
      <c r="J77" s="492"/>
      <c r="K77" s="492"/>
      <c r="L77" s="492"/>
      <c r="M77" s="492"/>
      <c r="N77" s="492"/>
      <c r="O77" s="492"/>
      <c r="P77" s="492"/>
      <c r="Q77" s="492"/>
      <c r="R77" s="493"/>
      <c r="S77" s="499">
        <v>1</v>
      </c>
      <c r="T77" s="500"/>
    </row>
    <row r="78" spans="2:23" customFormat="1" ht="73.2" customHeight="1" x14ac:dyDescent="0.3">
      <c r="B78" s="521"/>
      <c r="C78" s="307"/>
      <c r="D78" s="309"/>
      <c r="E78" s="267" t="s">
        <v>586</v>
      </c>
      <c r="F78" s="276"/>
      <c r="G78" s="276"/>
      <c r="H78" s="268"/>
      <c r="I78" s="511" t="s">
        <v>522</v>
      </c>
      <c r="J78" s="512"/>
      <c r="K78" s="512"/>
      <c r="L78" s="512"/>
      <c r="M78" s="512"/>
      <c r="N78" s="512"/>
      <c r="O78" s="512"/>
      <c r="P78" s="512"/>
      <c r="Q78" s="512"/>
      <c r="R78" s="513"/>
      <c r="S78" s="499">
        <v>1</v>
      </c>
      <c r="T78" s="500"/>
    </row>
    <row r="79" spans="2:23" customFormat="1" ht="152.69999999999999" customHeight="1" x14ac:dyDescent="0.3">
      <c r="B79" s="521"/>
      <c r="C79" s="307"/>
      <c r="D79" s="309"/>
      <c r="E79" s="267" t="s">
        <v>587</v>
      </c>
      <c r="F79" s="276"/>
      <c r="G79" s="276"/>
      <c r="H79" s="268"/>
      <c r="I79" s="491" t="s">
        <v>523</v>
      </c>
      <c r="J79" s="492"/>
      <c r="K79" s="492"/>
      <c r="L79" s="492"/>
      <c r="M79" s="492"/>
      <c r="N79" s="492"/>
      <c r="O79" s="492"/>
      <c r="P79" s="492"/>
      <c r="Q79" s="492"/>
      <c r="R79" s="493"/>
      <c r="S79" s="499">
        <v>0.7</v>
      </c>
      <c r="T79" s="500"/>
    </row>
    <row r="80" spans="2:23" customFormat="1" ht="50.25" customHeight="1" x14ac:dyDescent="0.3">
      <c r="B80" s="521"/>
      <c r="C80" s="307"/>
      <c r="D80" s="309"/>
      <c r="E80" s="267" t="s">
        <v>588</v>
      </c>
      <c r="F80" s="276"/>
      <c r="G80" s="276"/>
      <c r="H80" s="268"/>
      <c r="I80" s="491" t="s">
        <v>132</v>
      </c>
      <c r="J80" s="492"/>
      <c r="K80" s="492"/>
      <c r="L80" s="492"/>
      <c r="M80" s="492"/>
      <c r="N80" s="492"/>
      <c r="O80" s="492"/>
      <c r="P80" s="492"/>
      <c r="Q80" s="492"/>
      <c r="R80" s="493"/>
      <c r="S80" s="499">
        <v>1</v>
      </c>
      <c r="T80" s="500"/>
    </row>
    <row r="81" spans="2:20" customFormat="1" ht="60" customHeight="1" x14ac:dyDescent="0.3">
      <c r="B81" s="522"/>
      <c r="C81" s="310"/>
      <c r="D81" s="312"/>
      <c r="E81" s="267" t="s">
        <v>589</v>
      </c>
      <c r="F81" s="276"/>
      <c r="G81" s="276"/>
      <c r="H81" s="268"/>
      <c r="I81" s="511" t="s">
        <v>552</v>
      </c>
      <c r="J81" s="512"/>
      <c r="K81" s="512"/>
      <c r="L81" s="512"/>
      <c r="M81" s="512"/>
      <c r="N81" s="512"/>
      <c r="O81" s="512"/>
      <c r="P81" s="512"/>
      <c r="Q81" s="512"/>
      <c r="R81" s="513"/>
      <c r="S81" s="499">
        <v>0.6</v>
      </c>
      <c r="T81" s="500"/>
    </row>
    <row r="82" spans="2:20" customFormat="1" ht="81.599999999999994" customHeight="1" x14ac:dyDescent="0.3">
      <c r="B82" s="509" t="s">
        <v>448</v>
      </c>
      <c r="C82" s="304" t="s">
        <v>449</v>
      </c>
      <c r="D82" s="306"/>
      <c r="E82" s="267" t="s">
        <v>590</v>
      </c>
      <c r="F82" s="276"/>
      <c r="G82" s="276"/>
      <c r="H82" s="268"/>
      <c r="I82" s="491" t="s">
        <v>450</v>
      </c>
      <c r="J82" s="492"/>
      <c r="K82" s="492"/>
      <c r="L82" s="492"/>
      <c r="M82" s="492"/>
      <c r="N82" s="492"/>
      <c r="O82" s="492"/>
      <c r="P82" s="492"/>
      <c r="Q82" s="492"/>
      <c r="R82" s="493"/>
      <c r="S82" s="499">
        <v>1</v>
      </c>
      <c r="T82" s="500"/>
    </row>
    <row r="83" spans="2:20" customFormat="1" ht="137.4" customHeight="1" x14ac:dyDescent="0.3">
      <c r="B83" s="510"/>
      <c r="C83" s="307"/>
      <c r="D83" s="309"/>
      <c r="E83" s="267" t="s">
        <v>591</v>
      </c>
      <c r="F83" s="276"/>
      <c r="G83" s="276"/>
      <c r="H83" s="268"/>
      <c r="I83" s="386" t="s">
        <v>692</v>
      </c>
      <c r="J83" s="514"/>
      <c r="K83" s="514"/>
      <c r="L83" s="514"/>
      <c r="M83" s="514"/>
      <c r="N83" s="514"/>
      <c r="O83" s="514"/>
      <c r="P83" s="514"/>
      <c r="Q83" s="514"/>
      <c r="R83" s="515"/>
      <c r="S83" s="516">
        <v>1</v>
      </c>
      <c r="T83" s="517"/>
    </row>
    <row r="84" spans="2:20" customFormat="1" ht="96" customHeight="1" x14ac:dyDescent="0.3">
      <c r="B84" s="376"/>
      <c r="C84" s="310"/>
      <c r="D84" s="312"/>
      <c r="E84" s="267" t="s">
        <v>591</v>
      </c>
      <c r="F84" s="276"/>
      <c r="G84" s="276"/>
      <c r="H84" s="268"/>
      <c r="I84" s="386" t="s">
        <v>693</v>
      </c>
      <c r="J84" s="514"/>
      <c r="K84" s="514"/>
      <c r="L84" s="514"/>
      <c r="M84" s="514"/>
      <c r="N84" s="514"/>
      <c r="O84" s="514"/>
      <c r="P84" s="514"/>
      <c r="Q84" s="514"/>
      <c r="R84" s="515"/>
      <c r="S84" s="518"/>
      <c r="T84" s="519"/>
    </row>
    <row r="85" spans="2:20" customFormat="1" ht="27" customHeight="1" x14ac:dyDescent="0.3">
      <c r="B85" s="285"/>
      <c r="C85" s="303"/>
      <c r="D85" s="303"/>
      <c r="E85" s="303"/>
      <c r="F85" s="303"/>
      <c r="G85" s="303"/>
      <c r="H85" s="303"/>
      <c r="I85" s="303"/>
      <c r="J85" s="303"/>
      <c r="K85" s="303"/>
      <c r="L85" s="303"/>
      <c r="M85" s="303"/>
      <c r="N85" s="303"/>
      <c r="O85" s="303"/>
      <c r="P85" s="303"/>
      <c r="Q85" s="303"/>
      <c r="R85" s="303"/>
      <c r="S85" s="303"/>
      <c r="T85" s="286"/>
    </row>
    <row r="86" spans="2:20" customFormat="1" ht="27.75" customHeight="1" x14ac:dyDescent="0.3">
      <c r="B86" s="496" t="s">
        <v>135</v>
      </c>
      <c r="C86" s="497"/>
      <c r="D86" s="497"/>
      <c r="E86" s="497"/>
      <c r="F86" s="497"/>
      <c r="G86" s="497"/>
      <c r="H86" s="497"/>
      <c r="I86" s="497"/>
      <c r="J86" s="497"/>
      <c r="K86" s="497"/>
      <c r="L86" s="497"/>
      <c r="M86" s="497"/>
      <c r="N86" s="497"/>
      <c r="O86" s="497"/>
      <c r="P86" s="497"/>
      <c r="Q86" s="497"/>
      <c r="R86" s="497"/>
      <c r="S86" s="497"/>
      <c r="T86" s="498"/>
    </row>
    <row r="87" spans="2:20" customFormat="1" ht="27.75" customHeight="1" x14ac:dyDescent="0.3">
      <c r="B87" s="151" t="s">
        <v>30</v>
      </c>
      <c r="C87" s="496" t="s">
        <v>136</v>
      </c>
      <c r="D87" s="498"/>
      <c r="E87" s="496" t="s">
        <v>592</v>
      </c>
      <c r="F87" s="497"/>
      <c r="G87" s="497"/>
      <c r="H87" s="497"/>
      <c r="I87" s="498"/>
      <c r="J87" s="496" t="s">
        <v>31</v>
      </c>
      <c r="K87" s="497"/>
      <c r="L87" s="497"/>
      <c r="M87" s="497"/>
      <c r="N87" s="497"/>
      <c r="O87" s="497"/>
      <c r="P87" s="497"/>
      <c r="Q87" s="497"/>
      <c r="R87" s="498"/>
      <c r="S87" s="496" t="s">
        <v>32</v>
      </c>
      <c r="T87" s="498"/>
    </row>
    <row r="88" spans="2:20" customFormat="1" ht="228.6" customHeight="1" x14ac:dyDescent="0.3">
      <c r="B88" s="509" t="s">
        <v>36</v>
      </c>
      <c r="C88" s="304" t="s">
        <v>37</v>
      </c>
      <c r="D88" s="306"/>
      <c r="E88" s="496" t="s">
        <v>593</v>
      </c>
      <c r="F88" s="497"/>
      <c r="G88" s="497"/>
      <c r="H88" s="497"/>
      <c r="I88" s="498"/>
      <c r="J88" s="488" t="s">
        <v>915</v>
      </c>
      <c r="K88" s="489"/>
      <c r="L88" s="489"/>
      <c r="M88" s="489"/>
      <c r="N88" s="489"/>
      <c r="O88" s="489"/>
      <c r="P88" s="489"/>
      <c r="Q88" s="489"/>
      <c r="R88" s="490"/>
      <c r="S88" s="499">
        <v>0.95</v>
      </c>
      <c r="T88" s="500"/>
    </row>
    <row r="89" spans="2:20" customFormat="1" ht="74.099999999999994" customHeight="1" x14ac:dyDescent="0.3">
      <c r="B89" s="510"/>
      <c r="C89" s="307"/>
      <c r="D89" s="309"/>
      <c r="E89" s="496" t="s">
        <v>594</v>
      </c>
      <c r="F89" s="497"/>
      <c r="G89" s="497"/>
      <c r="H89" s="497"/>
      <c r="I89" s="498"/>
      <c r="J89" s="488" t="s">
        <v>524</v>
      </c>
      <c r="K89" s="489"/>
      <c r="L89" s="489"/>
      <c r="M89" s="489"/>
      <c r="N89" s="489"/>
      <c r="O89" s="489"/>
      <c r="P89" s="489"/>
      <c r="Q89" s="489"/>
      <c r="R89" s="490"/>
      <c r="S89" s="499">
        <v>1</v>
      </c>
      <c r="T89" s="500"/>
    </row>
    <row r="90" spans="2:20" customFormat="1" ht="129.75" customHeight="1" x14ac:dyDescent="0.3">
      <c r="B90" s="510"/>
      <c r="C90" s="307"/>
      <c r="D90" s="309"/>
      <c r="E90" s="496" t="s">
        <v>595</v>
      </c>
      <c r="F90" s="497"/>
      <c r="G90" s="497"/>
      <c r="H90" s="497"/>
      <c r="I90" s="498"/>
      <c r="J90" s="488" t="s">
        <v>471</v>
      </c>
      <c r="K90" s="489"/>
      <c r="L90" s="489"/>
      <c r="M90" s="489"/>
      <c r="N90" s="489"/>
      <c r="O90" s="489"/>
      <c r="P90" s="489"/>
      <c r="Q90" s="489"/>
      <c r="R90" s="490"/>
      <c r="S90" s="499">
        <v>1</v>
      </c>
      <c r="T90" s="500"/>
    </row>
    <row r="91" spans="2:20" customFormat="1" ht="56.25" customHeight="1" x14ac:dyDescent="0.3">
      <c r="B91" s="510"/>
      <c r="C91" s="307"/>
      <c r="D91" s="309"/>
      <c r="E91" s="496" t="s">
        <v>596</v>
      </c>
      <c r="F91" s="497"/>
      <c r="G91" s="497"/>
      <c r="H91" s="497"/>
      <c r="I91" s="498"/>
      <c r="J91" s="488" t="s">
        <v>137</v>
      </c>
      <c r="K91" s="489"/>
      <c r="L91" s="489"/>
      <c r="M91" s="489"/>
      <c r="N91" s="489"/>
      <c r="O91" s="489"/>
      <c r="P91" s="489"/>
      <c r="Q91" s="489"/>
      <c r="R91" s="490"/>
      <c r="S91" s="499">
        <v>1</v>
      </c>
      <c r="T91" s="500"/>
    </row>
    <row r="92" spans="2:20" customFormat="1" ht="49.5" customHeight="1" x14ac:dyDescent="0.3">
      <c r="B92" s="510"/>
      <c r="C92" s="307"/>
      <c r="D92" s="309"/>
      <c r="E92" s="496" t="s">
        <v>597</v>
      </c>
      <c r="F92" s="497"/>
      <c r="G92" s="497"/>
      <c r="H92" s="497"/>
      <c r="I92" s="498"/>
      <c r="J92" s="488" t="s">
        <v>138</v>
      </c>
      <c r="K92" s="489"/>
      <c r="L92" s="489"/>
      <c r="M92" s="489"/>
      <c r="N92" s="489"/>
      <c r="O92" s="489"/>
      <c r="P92" s="489"/>
      <c r="Q92" s="489"/>
      <c r="R92" s="490"/>
      <c r="S92" s="499">
        <v>1</v>
      </c>
      <c r="T92" s="500"/>
    </row>
    <row r="93" spans="2:20" customFormat="1" ht="34.5" customHeight="1" x14ac:dyDescent="0.3">
      <c r="B93" s="510"/>
      <c r="C93" s="307"/>
      <c r="D93" s="309"/>
      <c r="E93" s="496" t="s">
        <v>598</v>
      </c>
      <c r="F93" s="497"/>
      <c r="G93" s="497"/>
      <c r="H93" s="497"/>
      <c r="I93" s="498"/>
      <c r="J93" s="488" t="s">
        <v>115</v>
      </c>
      <c r="K93" s="489"/>
      <c r="L93" s="489"/>
      <c r="M93" s="489"/>
      <c r="N93" s="489"/>
      <c r="O93" s="489"/>
      <c r="P93" s="489"/>
      <c r="Q93" s="489"/>
      <c r="R93" s="490"/>
      <c r="S93" s="499">
        <v>1</v>
      </c>
      <c r="T93" s="500"/>
    </row>
    <row r="94" spans="2:20" customFormat="1" ht="127.2" customHeight="1" x14ac:dyDescent="0.3">
      <c r="B94" s="510"/>
      <c r="C94" s="307"/>
      <c r="D94" s="309"/>
      <c r="E94" s="267" t="s">
        <v>599</v>
      </c>
      <c r="F94" s="276"/>
      <c r="G94" s="276"/>
      <c r="H94" s="276"/>
      <c r="I94" s="268"/>
      <c r="J94" s="491" t="s">
        <v>791</v>
      </c>
      <c r="K94" s="492"/>
      <c r="L94" s="492"/>
      <c r="M94" s="492"/>
      <c r="N94" s="492"/>
      <c r="O94" s="492"/>
      <c r="P94" s="492"/>
      <c r="Q94" s="492"/>
      <c r="R94" s="493"/>
      <c r="S94" s="499">
        <v>1</v>
      </c>
      <c r="T94" s="500"/>
    </row>
    <row r="95" spans="2:20" customFormat="1" ht="139.5" customHeight="1" x14ac:dyDescent="0.3">
      <c r="B95" s="376"/>
      <c r="C95" s="310"/>
      <c r="D95" s="312"/>
      <c r="E95" s="267" t="s">
        <v>600</v>
      </c>
      <c r="F95" s="276"/>
      <c r="G95" s="276"/>
      <c r="H95" s="276"/>
      <c r="I95" s="268"/>
      <c r="J95" s="491" t="s">
        <v>792</v>
      </c>
      <c r="K95" s="492"/>
      <c r="L95" s="492"/>
      <c r="M95" s="492"/>
      <c r="N95" s="492"/>
      <c r="O95" s="492"/>
      <c r="P95" s="492"/>
      <c r="Q95" s="492"/>
      <c r="R95" s="493"/>
      <c r="S95" s="499">
        <v>1</v>
      </c>
      <c r="T95" s="500"/>
    </row>
    <row r="96" spans="2:20" customFormat="1" ht="163.5" customHeight="1" x14ac:dyDescent="0.3">
      <c r="B96" s="520" t="s">
        <v>38</v>
      </c>
      <c r="C96" s="304" t="s">
        <v>39</v>
      </c>
      <c r="D96" s="306"/>
      <c r="E96" s="496" t="s">
        <v>601</v>
      </c>
      <c r="F96" s="497"/>
      <c r="G96" s="497"/>
      <c r="H96" s="497"/>
      <c r="I96" s="498"/>
      <c r="J96" s="488" t="s">
        <v>553</v>
      </c>
      <c r="K96" s="489"/>
      <c r="L96" s="489"/>
      <c r="M96" s="489"/>
      <c r="N96" s="489"/>
      <c r="O96" s="489"/>
      <c r="P96" s="489"/>
      <c r="Q96" s="489"/>
      <c r="R96" s="490"/>
      <c r="S96" s="499">
        <v>1</v>
      </c>
      <c r="T96" s="500"/>
    </row>
    <row r="97" spans="2:20" customFormat="1" ht="70.95" customHeight="1" x14ac:dyDescent="0.3">
      <c r="B97" s="521"/>
      <c r="C97" s="307"/>
      <c r="D97" s="309"/>
      <c r="E97" s="496" t="s">
        <v>602</v>
      </c>
      <c r="F97" s="497"/>
      <c r="G97" s="497"/>
      <c r="H97" s="497"/>
      <c r="I97" s="498"/>
      <c r="J97" s="488" t="s">
        <v>694</v>
      </c>
      <c r="K97" s="489"/>
      <c r="L97" s="489"/>
      <c r="M97" s="489"/>
      <c r="N97" s="489"/>
      <c r="O97" s="489"/>
      <c r="P97" s="489"/>
      <c r="Q97" s="489"/>
      <c r="R97" s="490"/>
      <c r="S97" s="499">
        <v>1</v>
      </c>
      <c r="T97" s="500"/>
    </row>
    <row r="98" spans="2:20" customFormat="1" ht="30" customHeight="1" x14ac:dyDescent="0.3">
      <c r="B98" s="522"/>
      <c r="C98" s="310"/>
      <c r="D98" s="312"/>
      <c r="E98" s="496" t="s">
        <v>596</v>
      </c>
      <c r="F98" s="497"/>
      <c r="G98" s="497"/>
      <c r="H98" s="497"/>
      <c r="I98" s="498"/>
      <c r="J98" s="488" t="s">
        <v>116</v>
      </c>
      <c r="K98" s="489"/>
      <c r="L98" s="489"/>
      <c r="M98" s="489"/>
      <c r="N98" s="489"/>
      <c r="O98" s="489"/>
      <c r="P98" s="489"/>
      <c r="Q98" s="489"/>
      <c r="R98" s="490"/>
      <c r="S98" s="499">
        <v>1</v>
      </c>
      <c r="T98" s="500"/>
    </row>
    <row r="99" spans="2:20" customFormat="1" ht="242.1" customHeight="1" x14ac:dyDescent="0.3">
      <c r="B99" s="509" t="s">
        <v>40</v>
      </c>
      <c r="C99" s="304" t="s">
        <v>41</v>
      </c>
      <c r="D99" s="306"/>
      <c r="E99" s="496" t="s">
        <v>601</v>
      </c>
      <c r="F99" s="497"/>
      <c r="G99" s="497"/>
      <c r="H99" s="497"/>
      <c r="I99" s="498"/>
      <c r="J99" s="491" t="s">
        <v>496</v>
      </c>
      <c r="K99" s="492"/>
      <c r="L99" s="492"/>
      <c r="M99" s="492"/>
      <c r="N99" s="492"/>
      <c r="O99" s="492"/>
      <c r="P99" s="492"/>
      <c r="Q99" s="492"/>
      <c r="R99" s="493"/>
      <c r="S99" s="499">
        <v>0.9</v>
      </c>
      <c r="T99" s="500"/>
    </row>
    <row r="100" spans="2:20" customFormat="1" ht="27.75" customHeight="1" x14ac:dyDescent="0.3">
      <c r="B100" s="510"/>
      <c r="C100" s="307"/>
      <c r="D100" s="309"/>
      <c r="E100" s="496" t="s">
        <v>594</v>
      </c>
      <c r="F100" s="497"/>
      <c r="G100" s="497"/>
      <c r="H100" s="497"/>
      <c r="I100" s="498"/>
      <c r="J100" s="488" t="s">
        <v>478</v>
      </c>
      <c r="K100" s="489"/>
      <c r="L100" s="489"/>
      <c r="M100" s="489"/>
      <c r="N100" s="489"/>
      <c r="O100" s="489"/>
      <c r="P100" s="489"/>
      <c r="Q100" s="489"/>
      <c r="R100" s="490"/>
      <c r="S100" s="499">
        <v>1</v>
      </c>
      <c r="T100" s="500"/>
    </row>
    <row r="101" spans="2:20" customFormat="1" ht="145.19999999999999" customHeight="1" x14ac:dyDescent="0.3">
      <c r="B101" s="510"/>
      <c r="C101" s="307"/>
      <c r="D101" s="309"/>
      <c r="E101" s="496" t="s">
        <v>603</v>
      </c>
      <c r="F101" s="497"/>
      <c r="G101" s="497"/>
      <c r="H101" s="497"/>
      <c r="I101" s="498"/>
      <c r="J101" s="491" t="s">
        <v>793</v>
      </c>
      <c r="K101" s="492"/>
      <c r="L101" s="492"/>
      <c r="M101" s="492"/>
      <c r="N101" s="492"/>
      <c r="O101" s="492"/>
      <c r="P101" s="492"/>
      <c r="Q101" s="492"/>
      <c r="R101" s="493"/>
      <c r="S101" s="499">
        <v>0.83</v>
      </c>
      <c r="T101" s="500"/>
    </row>
    <row r="102" spans="2:20" customFormat="1" ht="39" customHeight="1" x14ac:dyDescent="0.3">
      <c r="B102" s="510"/>
      <c r="C102" s="307"/>
      <c r="D102" s="309"/>
      <c r="E102" s="496" t="s">
        <v>604</v>
      </c>
      <c r="F102" s="497"/>
      <c r="G102" s="497"/>
      <c r="H102" s="497"/>
      <c r="I102" s="498"/>
      <c r="J102" s="488" t="s">
        <v>497</v>
      </c>
      <c r="K102" s="489"/>
      <c r="L102" s="489"/>
      <c r="M102" s="489"/>
      <c r="N102" s="489"/>
      <c r="O102" s="489"/>
      <c r="P102" s="489"/>
      <c r="Q102" s="489"/>
      <c r="R102" s="490"/>
      <c r="S102" s="499">
        <v>1</v>
      </c>
      <c r="T102" s="500"/>
    </row>
    <row r="103" spans="2:20" customFormat="1" ht="36.6" customHeight="1" x14ac:dyDescent="0.3">
      <c r="B103" s="510"/>
      <c r="C103" s="307"/>
      <c r="D103" s="309"/>
      <c r="E103" s="496" t="s">
        <v>596</v>
      </c>
      <c r="F103" s="497"/>
      <c r="G103" s="497"/>
      <c r="H103" s="497"/>
      <c r="I103" s="498"/>
      <c r="J103" s="488" t="s">
        <v>487</v>
      </c>
      <c r="K103" s="489"/>
      <c r="L103" s="489"/>
      <c r="M103" s="489"/>
      <c r="N103" s="489"/>
      <c r="O103" s="489"/>
      <c r="P103" s="489"/>
      <c r="Q103" s="489"/>
      <c r="R103" s="490"/>
      <c r="S103" s="499">
        <v>1</v>
      </c>
      <c r="T103" s="500"/>
    </row>
    <row r="104" spans="2:20" customFormat="1" ht="51" customHeight="1" x14ac:dyDescent="0.3">
      <c r="B104" s="510"/>
      <c r="C104" s="307"/>
      <c r="D104" s="309"/>
      <c r="E104" s="496" t="s">
        <v>597</v>
      </c>
      <c r="F104" s="497"/>
      <c r="G104" s="497"/>
      <c r="H104" s="497"/>
      <c r="I104" s="498"/>
      <c r="J104" s="488" t="s">
        <v>117</v>
      </c>
      <c r="K104" s="489"/>
      <c r="L104" s="489"/>
      <c r="M104" s="489"/>
      <c r="N104" s="489"/>
      <c r="O104" s="489"/>
      <c r="P104" s="489"/>
      <c r="Q104" s="489"/>
      <c r="R104" s="490"/>
      <c r="S104" s="499">
        <v>1</v>
      </c>
      <c r="T104" s="500"/>
    </row>
    <row r="105" spans="2:20" customFormat="1" ht="49.2" customHeight="1" x14ac:dyDescent="0.3">
      <c r="B105" s="510"/>
      <c r="C105" s="307"/>
      <c r="D105" s="309"/>
      <c r="E105" s="496" t="s">
        <v>598</v>
      </c>
      <c r="F105" s="497"/>
      <c r="G105" s="497"/>
      <c r="H105" s="497"/>
      <c r="I105" s="498"/>
      <c r="J105" s="488" t="s">
        <v>498</v>
      </c>
      <c r="K105" s="489"/>
      <c r="L105" s="489"/>
      <c r="M105" s="489"/>
      <c r="N105" s="489"/>
      <c r="O105" s="489"/>
      <c r="P105" s="489"/>
      <c r="Q105" s="489"/>
      <c r="R105" s="490"/>
      <c r="S105" s="499">
        <v>1</v>
      </c>
      <c r="T105" s="500"/>
    </row>
    <row r="106" spans="2:20" customFormat="1" ht="49.2" customHeight="1" x14ac:dyDescent="0.3">
      <c r="B106" s="510"/>
      <c r="C106" s="307"/>
      <c r="D106" s="309"/>
      <c r="E106" s="496" t="s">
        <v>605</v>
      </c>
      <c r="F106" s="497"/>
      <c r="G106" s="497"/>
      <c r="H106" s="497"/>
      <c r="I106" s="498"/>
      <c r="J106" s="488" t="s">
        <v>499</v>
      </c>
      <c r="K106" s="489"/>
      <c r="L106" s="489"/>
      <c r="M106" s="489"/>
      <c r="N106" s="489"/>
      <c r="O106" s="489"/>
      <c r="P106" s="489"/>
      <c r="Q106" s="489"/>
      <c r="R106" s="490"/>
      <c r="S106" s="499">
        <v>1</v>
      </c>
      <c r="T106" s="500"/>
    </row>
    <row r="107" spans="2:20" customFormat="1" ht="49.2" customHeight="1" x14ac:dyDescent="0.3">
      <c r="B107" s="376"/>
      <c r="C107" s="310"/>
      <c r="D107" s="312"/>
      <c r="E107" s="496" t="s">
        <v>606</v>
      </c>
      <c r="F107" s="497"/>
      <c r="G107" s="497"/>
      <c r="H107" s="497"/>
      <c r="I107" s="498"/>
      <c r="J107" s="488" t="s">
        <v>500</v>
      </c>
      <c r="K107" s="489"/>
      <c r="L107" s="489"/>
      <c r="M107" s="489"/>
      <c r="N107" s="489"/>
      <c r="O107" s="489"/>
      <c r="P107" s="489"/>
      <c r="Q107" s="489"/>
      <c r="R107" s="490"/>
      <c r="S107" s="499">
        <v>1</v>
      </c>
      <c r="T107" s="500"/>
    </row>
    <row r="108" spans="2:20" ht="17.25" customHeight="1" x14ac:dyDescent="0.3">
      <c r="B108" s="501"/>
      <c r="C108" s="502"/>
      <c r="D108" s="502"/>
      <c r="E108" s="502"/>
      <c r="F108" s="502"/>
      <c r="G108" s="502"/>
      <c r="H108" s="502"/>
      <c r="I108" s="502"/>
      <c r="J108" s="502"/>
      <c r="K108" s="502"/>
      <c r="L108" s="502"/>
      <c r="M108" s="502"/>
      <c r="N108" s="502"/>
      <c r="O108" s="502"/>
      <c r="P108" s="502"/>
      <c r="Q108" s="502"/>
      <c r="R108" s="502"/>
      <c r="S108" s="502"/>
      <c r="T108" s="503"/>
    </row>
    <row r="109" spans="2:20" ht="28.5" customHeight="1" x14ac:dyDescent="0.3">
      <c r="B109" s="504" t="s">
        <v>30</v>
      </c>
      <c r="C109" s="505"/>
      <c r="D109" s="506" t="s">
        <v>607</v>
      </c>
      <c r="E109" s="507"/>
      <c r="F109" s="507"/>
      <c r="G109" s="507"/>
      <c r="H109" s="507"/>
      <c r="I109" s="507"/>
      <c r="J109" s="508"/>
      <c r="K109" s="506" t="s">
        <v>446</v>
      </c>
      <c r="L109" s="507"/>
      <c r="M109" s="507"/>
      <c r="N109" s="507"/>
      <c r="O109" s="507"/>
      <c r="P109" s="507"/>
      <c r="Q109" s="507"/>
      <c r="R109" s="508"/>
      <c r="S109" s="475" t="s">
        <v>4</v>
      </c>
      <c r="T109" s="476"/>
    </row>
    <row r="110" spans="2:20" ht="55.2" customHeight="1" x14ac:dyDescent="0.3">
      <c r="B110" s="321" t="s">
        <v>969</v>
      </c>
      <c r="C110" s="322"/>
      <c r="D110" s="323" t="s">
        <v>1009</v>
      </c>
      <c r="E110" s="324"/>
      <c r="F110" s="324"/>
      <c r="G110" s="324"/>
      <c r="H110" s="324"/>
      <c r="I110" s="324"/>
      <c r="J110" s="325"/>
      <c r="K110" s="316" t="s">
        <v>966</v>
      </c>
      <c r="L110" s="317"/>
      <c r="M110" s="317"/>
      <c r="N110" s="317"/>
      <c r="O110" s="317"/>
      <c r="P110" s="317"/>
      <c r="Q110" s="317"/>
      <c r="R110" s="318"/>
      <c r="S110" s="319">
        <v>43825</v>
      </c>
      <c r="T110" s="320"/>
    </row>
    <row r="111" spans="2:20" ht="48" customHeight="1" x14ac:dyDescent="0.3">
      <c r="B111" s="321" t="s">
        <v>1010</v>
      </c>
      <c r="C111" s="322"/>
      <c r="D111" s="323" t="s">
        <v>1011</v>
      </c>
      <c r="E111" s="324"/>
      <c r="F111" s="324"/>
      <c r="G111" s="324"/>
      <c r="H111" s="324"/>
      <c r="I111" s="324"/>
      <c r="J111" s="325"/>
      <c r="K111" s="316" t="s">
        <v>966</v>
      </c>
      <c r="L111" s="317"/>
      <c r="M111" s="317"/>
      <c r="N111" s="317"/>
      <c r="O111" s="317"/>
      <c r="P111" s="317"/>
      <c r="Q111" s="317"/>
      <c r="R111" s="318"/>
      <c r="S111" s="319">
        <v>43826</v>
      </c>
      <c r="T111" s="320"/>
    </row>
    <row r="112" spans="2:20" ht="87" customHeight="1" x14ac:dyDescent="0.3">
      <c r="B112" s="321" t="s">
        <v>967</v>
      </c>
      <c r="C112" s="322"/>
      <c r="D112" s="323" t="s">
        <v>1012</v>
      </c>
      <c r="E112" s="324"/>
      <c r="F112" s="324"/>
      <c r="G112" s="324"/>
      <c r="H112" s="324"/>
      <c r="I112" s="324"/>
      <c r="J112" s="325"/>
      <c r="K112" s="316" t="s">
        <v>966</v>
      </c>
      <c r="L112" s="317"/>
      <c r="M112" s="317"/>
      <c r="N112" s="317"/>
      <c r="O112" s="317"/>
      <c r="P112" s="317"/>
      <c r="Q112" s="317"/>
      <c r="R112" s="318"/>
      <c r="S112" s="319">
        <v>43825</v>
      </c>
      <c r="T112" s="320"/>
    </row>
    <row r="113" spans="1:20" ht="64.95" customHeight="1" x14ac:dyDescent="0.3">
      <c r="B113" s="321" t="s">
        <v>967</v>
      </c>
      <c r="C113" s="322"/>
      <c r="D113" s="323" t="s">
        <v>1013</v>
      </c>
      <c r="E113" s="324"/>
      <c r="F113" s="324"/>
      <c r="G113" s="324"/>
      <c r="H113" s="324"/>
      <c r="I113" s="324"/>
      <c r="J113" s="325"/>
      <c r="K113" s="316" t="s">
        <v>966</v>
      </c>
      <c r="L113" s="317"/>
      <c r="M113" s="317"/>
      <c r="N113" s="317"/>
      <c r="O113" s="317"/>
      <c r="P113" s="317"/>
      <c r="Q113" s="317"/>
      <c r="R113" s="318"/>
      <c r="S113" s="319">
        <v>43823</v>
      </c>
      <c r="T113" s="320"/>
    </row>
    <row r="114" spans="1:20" ht="33.6" customHeight="1" x14ac:dyDescent="0.3">
      <c r="B114" s="321" t="s">
        <v>967</v>
      </c>
      <c r="C114" s="322"/>
      <c r="D114" s="323" t="s">
        <v>1014</v>
      </c>
      <c r="E114" s="324"/>
      <c r="F114" s="324"/>
      <c r="G114" s="324"/>
      <c r="H114" s="324"/>
      <c r="I114" s="324"/>
      <c r="J114" s="325"/>
      <c r="K114" s="316" t="s">
        <v>966</v>
      </c>
      <c r="L114" s="317"/>
      <c r="M114" s="317"/>
      <c r="N114" s="317"/>
      <c r="O114" s="317"/>
      <c r="P114" s="317"/>
      <c r="Q114" s="317"/>
      <c r="R114" s="318"/>
      <c r="S114" s="319" t="s">
        <v>1015</v>
      </c>
      <c r="T114" s="320"/>
    </row>
    <row r="115" spans="1:20" ht="29.4" customHeight="1" x14ac:dyDescent="0.3">
      <c r="B115" s="321" t="s">
        <v>967</v>
      </c>
      <c r="C115" s="322"/>
      <c r="D115" s="323" t="s">
        <v>1016</v>
      </c>
      <c r="E115" s="324"/>
      <c r="F115" s="324"/>
      <c r="G115" s="324"/>
      <c r="H115" s="324"/>
      <c r="I115" s="324"/>
      <c r="J115" s="325"/>
      <c r="K115" s="316" t="s">
        <v>966</v>
      </c>
      <c r="L115" s="317"/>
      <c r="M115" s="317"/>
      <c r="N115" s="317"/>
      <c r="O115" s="317"/>
      <c r="P115" s="317"/>
      <c r="Q115" s="317"/>
      <c r="R115" s="318"/>
      <c r="S115" s="319">
        <v>43826</v>
      </c>
      <c r="T115" s="320"/>
    </row>
    <row r="116" spans="1:20" ht="33.6" customHeight="1" x14ac:dyDescent="0.3">
      <c r="A116" s="2"/>
      <c r="B116" s="321" t="s">
        <v>967</v>
      </c>
      <c r="C116" s="322"/>
      <c r="D116" s="323" t="s">
        <v>1017</v>
      </c>
      <c r="E116" s="324"/>
      <c r="F116" s="324"/>
      <c r="G116" s="324"/>
      <c r="H116" s="324"/>
      <c r="I116" s="324"/>
      <c r="J116" s="325"/>
      <c r="K116" s="316" t="s">
        <v>966</v>
      </c>
      <c r="L116" s="317"/>
      <c r="M116" s="317"/>
      <c r="N116" s="317"/>
      <c r="O116" s="317"/>
      <c r="P116" s="317"/>
      <c r="Q116" s="317"/>
      <c r="R116" s="318"/>
      <c r="S116" s="319">
        <v>43830</v>
      </c>
      <c r="T116" s="320"/>
    </row>
    <row r="117" spans="1:20" ht="25.95" customHeight="1" x14ac:dyDescent="0.3">
      <c r="A117" s="2"/>
      <c r="B117" s="434" t="s">
        <v>42</v>
      </c>
      <c r="C117" s="435"/>
      <c r="D117" s="435"/>
      <c r="E117" s="435"/>
      <c r="F117" s="435"/>
      <c r="G117" s="435"/>
      <c r="H117" s="435"/>
      <c r="I117" s="435"/>
      <c r="J117" s="435"/>
      <c r="K117" s="435"/>
      <c r="L117" s="435"/>
      <c r="M117" s="435"/>
      <c r="N117" s="435"/>
      <c r="O117" s="435"/>
      <c r="P117" s="435"/>
      <c r="Q117" s="435"/>
      <c r="R117" s="435"/>
      <c r="S117" s="435"/>
      <c r="T117" s="436"/>
    </row>
    <row r="118" spans="1:20" ht="24.6" customHeight="1" x14ac:dyDescent="0.3">
      <c r="A118" s="2"/>
      <c r="B118" s="587" t="s">
        <v>43</v>
      </c>
      <c r="C118" s="588"/>
      <c r="D118" s="588"/>
      <c r="E118" s="589"/>
      <c r="F118" s="195" t="s">
        <v>30</v>
      </c>
      <c r="G118" s="587" t="s">
        <v>44</v>
      </c>
      <c r="H118" s="588"/>
      <c r="I118" s="588"/>
      <c r="J118" s="588"/>
      <c r="K118" s="588"/>
      <c r="L118" s="588"/>
      <c r="M118" s="588"/>
      <c r="N118" s="588"/>
      <c r="O118" s="588"/>
      <c r="P118" s="588"/>
      <c r="Q118" s="588"/>
      <c r="R118" s="589"/>
      <c r="S118" s="587" t="s">
        <v>4</v>
      </c>
      <c r="T118" s="589"/>
    </row>
    <row r="119" spans="1:20" ht="37.950000000000003" customHeight="1" x14ac:dyDescent="0.3">
      <c r="A119" s="2"/>
      <c r="B119" s="253" t="s">
        <v>953</v>
      </c>
      <c r="C119" s="253"/>
      <c r="D119" s="253"/>
      <c r="E119" s="253"/>
      <c r="F119" s="205" t="s">
        <v>34</v>
      </c>
      <c r="G119" s="470" t="s">
        <v>968</v>
      </c>
      <c r="H119" s="470"/>
      <c r="I119" s="470"/>
      <c r="J119" s="470"/>
      <c r="K119" s="470"/>
      <c r="L119" s="470"/>
      <c r="M119" s="470"/>
      <c r="N119" s="470"/>
      <c r="O119" s="470"/>
      <c r="P119" s="470"/>
      <c r="Q119" s="470"/>
      <c r="R119" s="470"/>
      <c r="S119" s="319">
        <v>43825</v>
      </c>
      <c r="T119" s="319"/>
    </row>
    <row r="120" spans="1:20" ht="43.95" customHeight="1" x14ac:dyDescent="0.3">
      <c r="A120" s="2"/>
      <c r="B120" s="253"/>
      <c r="C120" s="253"/>
      <c r="D120" s="253"/>
      <c r="E120" s="253"/>
      <c r="F120" s="205" t="s">
        <v>34</v>
      </c>
      <c r="G120" s="470" t="s">
        <v>1209</v>
      </c>
      <c r="H120" s="470"/>
      <c r="I120" s="470"/>
      <c r="J120" s="470"/>
      <c r="K120" s="470"/>
      <c r="L120" s="470"/>
      <c r="M120" s="470"/>
      <c r="N120" s="470"/>
      <c r="O120" s="470"/>
      <c r="P120" s="470"/>
      <c r="Q120" s="470"/>
      <c r="R120" s="470"/>
      <c r="S120" s="319">
        <v>43825</v>
      </c>
      <c r="T120" s="319"/>
    </row>
    <row r="121" spans="1:20" ht="33.6" customHeight="1" x14ac:dyDescent="0.3">
      <c r="A121" s="2"/>
      <c r="B121" s="253"/>
      <c r="C121" s="253"/>
      <c r="D121" s="253"/>
      <c r="E121" s="253"/>
      <c r="F121" s="205">
        <v>1</v>
      </c>
      <c r="G121" s="470" t="s">
        <v>1210</v>
      </c>
      <c r="H121" s="470"/>
      <c r="I121" s="470"/>
      <c r="J121" s="470"/>
      <c r="K121" s="470"/>
      <c r="L121" s="470"/>
      <c r="M121" s="470"/>
      <c r="N121" s="470"/>
      <c r="O121" s="470"/>
      <c r="P121" s="470"/>
      <c r="Q121" s="470"/>
      <c r="R121" s="470"/>
      <c r="S121" s="319">
        <v>43830</v>
      </c>
      <c r="T121" s="319"/>
    </row>
    <row r="122" spans="1:20" ht="15" customHeight="1" x14ac:dyDescent="0.3">
      <c r="B122" s="89"/>
      <c r="C122" s="84"/>
      <c r="D122" s="84"/>
      <c r="E122" s="84"/>
      <c r="F122" s="84"/>
      <c r="G122" s="84"/>
      <c r="H122" s="84"/>
      <c r="I122" s="84"/>
      <c r="J122" s="84"/>
      <c r="K122" s="84"/>
      <c r="L122" s="84"/>
      <c r="M122" s="84"/>
      <c r="N122" s="84"/>
      <c r="O122" s="84"/>
      <c r="P122" s="84"/>
      <c r="Q122" s="84"/>
      <c r="R122" s="84"/>
      <c r="S122" s="84"/>
      <c r="T122" s="85"/>
    </row>
    <row r="123" spans="1:20" ht="25.5" customHeight="1" x14ac:dyDescent="0.3">
      <c r="B123" s="377" t="s">
        <v>459</v>
      </c>
      <c r="C123" s="378"/>
      <c r="D123" s="378"/>
      <c r="E123" s="378"/>
      <c r="F123" s="378"/>
      <c r="G123" s="378"/>
      <c r="H123" s="378"/>
      <c r="I123" s="378"/>
      <c r="J123" s="378"/>
      <c r="K123" s="378"/>
      <c r="L123" s="378"/>
      <c r="M123" s="378"/>
      <c r="N123" s="378"/>
      <c r="O123" s="378"/>
      <c r="P123" s="378"/>
      <c r="Q123" s="378"/>
      <c r="R123" s="378"/>
      <c r="S123" s="378"/>
      <c r="T123" s="379"/>
    </row>
    <row r="124" spans="1:20" ht="29.25" customHeight="1" x14ac:dyDescent="0.3">
      <c r="B124" s="412" t="s">
        <v>45</v>
      </c>
      <c r="C124" s="414"/>
      <c r="D124" s="475" t="s">
        <v>608</v>
      </c>
      <c r="E124" s="483"/>
      <c r="F124" s="483"/>
      <c r="G124" s="483"/>
      <c r="H124" s="483"/>
      <c r="I124" s="483"/>
      <c r="J124" s="476"/>
      <c r="K124" s="475" t="s">
        <v>46</v>
      </c>
      <c r="L124" s="483"/>
      <c r="M124" s="483"/>
      <c r="N124" s="483"/>
      <c r="O124" s="483"/>
      <c r="P124" s="483"/>
      <c r="Q124" s="483"/>
      <c r="R124" s="476"/>
      <c r="S124" s="475" t="s">
        <v>4</v>
      </c>
      <c r="T124" s="476"/>
    </row>
    <row r="125" spans="1:20" ht="30" customHeight="1" x14ac:dyDescent="0.3">
      <c r="B125" s="285" t="s">
        <v>518</v>
      </c>
      <c r="C125" s="286"/>
      <c r="D125" s="488" t="s">
        <v>609</v>
      </c>
      <c r="E125" s="489"/>
      <c r="F125" s="489"/>
      <c r="G125" s="489"/>
      <c r="H125" s="489"/>
      <c r="I125" s="489"/>
      <c r="J125" s="490"/>
      <c r="K125" s="491" t="s">
        <v>519</v>
      </c>
      <c r="L125" s="492"/>
      <c r="M125" s="492"/>
      <c r="N125" s="492"/>
      <c r="O125" s="492"/>
      <c r="P125" s="492"/>
      <c r="Q125" s="492"/>
      <c r="R125" s="493"/>
      <c r="S125" s="494" t="s">
        <v>1206</v>
      </c>
      <c r="T125" s="495"/>
    </row>
    <row r="126" spans="1:20" ht="44.4" customHeight="1" x14ac:dyDescent="0.3">
      <c r="B126" s="285" t="s">
        <v>518</v>
      </c>
      <c r="C126" s="286"/>
      <c r="D126" s="488" t="s">
        <v>610</v>
      </c>
      <c r="E126" s="489"/>
      <c r="F126" s="489"/>
      <c r="G126" s="489"/>
      <c r="H126" s="489"/>
      <c r="I126" s="489"/>
      <c r="J126" s="490"/>
      <c r="K126" s="491" t="s">
        <v>520</v>
      </c>
      <c r="L126" s="492"/>
      <c r="M126" s="492"/>
      <c r="N126" s="492"/>
      <c r="O126" s="492"/>
      <c r="P126" s="492"/>
      <c r="Q126" s="492"/>
      <c r="R126" s="493"/>
      <c r="S126" s="494" t="s">
        <v>1206</v>
      </c>
      <c r="T126" s="495"/>
    </row>
    <row r="127" spans="1:20" s="3" customFormat="1" ht="22.5" customHeight="1" x14ac:dyDescent="0.25">
      <c r="B127" s="485" t="s">
        <v>47</v>
      </c>
      <c r="C127" s="486"/>
      <c r="D127" s="486"/>
      <c r="E127" s="486"/>
      <c r="F127" s="486"/>
      <c r="G127" s="486"/>
      <c r="H127" s="486"/>
      <c r="I127" s="486"/>
      <c r="J127" s="486"/>
      <c r="K127" s="486"/>
      <c r="L127" s="486"/>
      <c r="M127" s="486"/>
      <c r="N127" s="486"/>
      <c r="O127" s="486"/>
      <c r="P127" s="486"/>
      <c r="Q127" s="486"/>
      <c r="R127" s="486"/>
      <c r="S127" s="486"/>
      <c r="T127" s="487"/>
    </row>
    <row r="128" spans="1:20" s="6" customFormat="1" ht="22.5" customHeight="1" x14ac:dyDescent="0.25">
      <c r="B128" s="412" t="s">
        <v>48</v>
      </c>
      <c r="C128" s="413"/>
      <c r="D128" s="413"/>
      <c r="E128" s="413"/>
      <c r="F128" s="413"/>
      <c r="G128" s="413"/>
      <c r="H128" s="413"/>
      <c r="I128" s="413"/>
      <c r="J128" s="413"/>
      <c r="K128" s="413"/>
      <c r="L128" s="413"/>
      <c r="M128" s="413"/>
      <c r="N128" s="413"/>
      <c r="O128" s="413"/>
      <c r="P128" s="413"/>
      <c r="Q128" s="413"/>
      <c r="R128" s="413"/>
      <c r="S128" s="413"/>
      <c r="T128" s="414"/>
    </row>
    <row r="129" spans="2:20" s="7" customFormat="1" ht="47.1" customHeight="1" x14ac:dyDescent="0.3">
      <c r="B129" s="282" t="s">
        <v>611</v>
      </c>
      <c r="C129" s="283"/>
      <c r="D129" s="283"/>
      <c r="E129" s="283"/>
      <c r="F129" s="283"/>
      <c r="G129" s="283"/>
      <c r="H129" s="283"/>
      <c r="I129" s="283"/>
      <c r="J129" s="283"/>
      <c r="K129" s="283"/>
      <c r="L129" s="283"/>
      <c r="M129" s="283"/>
      <c r="N129" s="283"/>
      <c r="O129" s="283"/>
      <c r="P129" s="283"/>
      <c r="Q129" s="283"/>
      <c r="R129" s="283"/>
      <c r="S129" s="283"/>
      <c r="T129" s="284"/>
    </row>
    <row r="130" spans="2:20" s="6" customFormat="1" ht="22.5" customHeight="1" x14ac:dyDescent="0.25">
      <c r="B130" s="480"/>
      <c r="C130" s="481"/>
      <c r="D130" s="481"/>
      <c r="E130" s="481"/>
      <c r="F130" s="481"/>
      <c r="G130" s="481"/>
      <c r="H130" s="481"/>
      <c r="I130" s="481"/>
      <c r="J130" s="481"/>
      <c r="K130" s="481"/>
      <c r="L130" s="481"/>
      <c r="M130" s="481"/>
      <c r="N130" s="481"/>
      <c r="O130" s="481"/>
      <c r="P130" s="481"/>
      <c r="Q130" s="481"/>
      <c r="R130" s="481"/>
      <c r="S130" s="481"/>
      <c r="T130" s="482"/>
    </row>
    <row r="131" spans="2:20" s="6" customFormat="1" ht="22.5" customHeight="1" x14ac:dyDescent="0.25">
      <c r="B131" s="434" t="s">
        <v>49</v>
      </c>
      <c r="C131" s="435"/>
      <c r="D131" s="435"/>
      <c r="E131" s="435"/>
      <c r="F131" s="435"/>
      <c r="G131" s="435"/>
      <c r="H131" s="435"/>
      <c r="I131" s="435"/>
      <c r="J131" s="435"/>
      <c r="K131" s="435"/>
      <c r="L131" s="435"/>
      <c r="M131" s="435"/>
      <c r="N131" s="435"/>
      <c r="O131" s="435"/>
      <c r="P131" s="435"/>
      <c r="Q131" s="435"/>
      <c r="R131" s="435"/>
      <c r="S131" s="435"/>
      <c r="T131" s="436"/>
    </row>
    <row r="132" spans="2:20" s="6" customFormat="1" ht="22.5" customHeight="1" x14ac:dyDescent="0.25">
      <c r="B132" s="431" t="s">
        <v>50</v>
      </c>
      <c r="C132" s="431"/>
      <c r="D132" s="475" t="s">
        <v>612</v>
      </c>
      <c r="E132" s="483"/>
      <c r="F132" s="483"/>
      <c r="G132" s="483"/>
      <c r="H132" s="483"/>
      <c r="I132" s="483"/>
      <c r="J132" s="476"/>
      <c r="K132" s="474" t="s">
        <v>25</v>
      </c>
      <c r="L132" s="474"/>
      <c r="M132" s="474"/>
      <c r="N132" s="474"/>
      <c r="O132" s="474"/>
      <c r="P132" s="474"/>
      <c r="Q132" s="474"/>
      <c r="R132" s="474"/>
      <c r="S132" s="475" t="s">
        <v>51</v>
      </c>
      <c r="T132" s="476"/>
    </row>
    <row r="133" spans="2:20" s="6" customFormat="1" ht="277.95" customHeight="1" x14ac:dyDescent="0.25">
      <c r="B133" s="464" t="s">
        <v>52</v>
      </c>
      <c r="C133" s="464"/>
      <c r="D133" s="316" t="s">
        <v>613</v>
      </c>
      <c r="E133" s="317"/>
      <c r="F133" s="317"/>
      <c r="G133" s="317"/>
      <c r="H133" s="317"/>
      <c r="I133" s="317"/>
      <c r="J133" s="318"/>
      <c r="K133" s="477" t="s">
        <v>699</v>
      </c>
      <c r="L133" s="477"/>
      <c r="M133" s="477"/>
      <c r="N133" s="477"/>
      <c r="O133" s="477"/>
      <c r="P133" s="477"/>
      <c r="Q133" s="477"/>
      <c r="R133" s="477"/>
      <c r="S133" s="478" t="s">
        <v>700</v>
      </c>
      <c r="T133" s="479"/>
    </row>
    <row r="134" spans="2:20" s="6" customFormat="1" ht="126.75" customHeight="1" x14ac:dyDescent="0.25">
      <c r="B134" s="464" t="s">
        <v>53</v>
      </c>
      <c r="C134" s="464"/>
      <c r="D134" s="467" t="s">
        <v>614</v>
      </c>
      <c r="E134" s="468"/>
      <c r="F134" s="468"/>
      <c r="G134" s="468"/>
      <c r="H134" s="468"/>
      <c r="I134" s="468"/>
      <c r="J134" s="469"/>
      <c r="K134" s="338" t="s">
        <v>54</v>
      </c>
      <c r="L134" s="338"/>
      <c r="M134" s="338"/>
      <c r="N134" s="338"/>
      <c r="O134" s="338"/>
      <c r="P134" s="338"/>
      <c r="Q134" s="338"/>
      <c r="R134" s="338"/>
      <c r="S134" s="478" t="s">
        <v>700</v>
      </c>
      <c r="T134" s="479"/>
    </row>
    <row r="135" spans="2:20" s="6" customFormat="1" ht="82.5" customHeight="1" x14ac:dyDescent="0.25">
      <c r="B135" s="464" t="s">
        <v>55</v>
      </c>
      <c r="C135" s="464"/>
      <c r="D135" s="467" t="s">
        <v>615</v>
      </c>
      <c r="E135" s="468"/>
      <c r="F135" s="468"/>
      <c r="G135" s="468"/>
      <c r="H135" s="468"/>
      <c r="I135" s="468"/>
      <c r="J135" s="469"/>
      <c r="K135" s="338" t="s">
        <v>56</v>
      </c>
      <c r="L135" s="338"/>
      <c r="M135" s="338"/>
      <c r="N135" s="338"/>
      <c r="O135" s="338"/>
      <c r="P135" s="338"/>
      <c r="Q135" s="338"/>
      <c r="R135" s="338"/>
      <c r="S135" s="472" t="s">
        <v>57</v>
      </c>
      <c r="T135" s="473"/>
    </row>
    <row r="136" spans="2:20" s="6" customFormat="1" ht="329.25" customHeight="1" x14ac:dyDescent="0.25">
      <c r="B136" s="464" t="s">
        <v>22</v>
      </c>
      <c r="C136" s="464"/>
      <c r="D136" s="467" t="s">
        <v>616</v>
      </c>
      <c r="E136" s="468"/>
      <c r="F136" s="468"/>
      <c r="G136" s="468"/>
      <c r="H136" s="468"/>
      <c r="I136" s="468"/>
      <c r="J136" s="469"/>
      <c r="K136" s="470" t="s">
        <v>119</v>
      </c>
      <c r="L136" s="471"/>
      <c r="M136" s="471"/>
      <c r="N136" s="471"/>
      <c r="O136" s="471"/>
      <c r="P136" s="471"/>
      <c r="Q136" s="471"/>
      <c r="R136" s="471"/>
      <c r="S136" s="472" t="s">
        <v>57</v>
      </c>
      <c r="T136" s="473"/>
    </row>
    <row r="137" spans="2:20" s="6" customFormat="1" ht="158.1" customHeight="1" x14ac:dyDescent="0.25">
      <c r="B137" s="464" t="s">
        <v>58</v>
      </c>
      <c r="C137" s="464"/>
      <c r="D137" s="467" t="s">
        <v>617</v>
      </c>
      <c r="E137" s="468"/>
      <c r="F137" s="468"/>
      <c r="G137" s="468"/>
      <c r="H137" s="468"/>
      <c r="I137" s="468"/>
      <c r="J137" s="469"/>
      <c r="K137" s="338" t="s">
        <v>59</v>
      </c>
      <c r="L137" s="338"/>
      <c r="M137" s="338"/>
      <c r="N137" s="338"/>
      <c r="O137" s="338"/>
      <c r="P137" s="338"/>
      <c r="Q137" s="338"/>
      <c r="R137" s="338"/>
      <c r="S137" s="478" t="s">
        <v>60</v>
      </c>
      <c r="T137" s="479"/>
    </row>
    <row r="138" spans="2:20" s="6" customFormat="1" ht="22.5" customHeight="1" x14ac:dyDescent="0.25">
      <c r="B138" s="267"/>
      <c r="C138" s="276"/>
      <c r="D138" s="276"/>
      <c r="E138" s="276"/>
      <c r="F138" s="276"/>
      <c r="G138" s="276"/>
      <c r="H138" s="276"/>
      <c r="I138" s="276"/>
      <c r="J138" s="276"/>
      <c r="K138" s="276"/>
      <c r="L138" s="276"/>
      <c r="M138" s="276"/>
      <c r="N138" s="276"/>
      <c r="O138" s="276"/>
      <c r="P138" s="276"/>
      <c r="Q138" s="276"/>
      <c r="R138" s="276"/>
      <c r="S138" s="276"/>
      <c r="T138" s="268"/>
    </row>
    <row r="139" spans="2:20" s="3" customFormat="1" ht="22.5" customHeight="1" x14ac:dyDescent="0.25">
      <c r="B139" s="434" t="s">
        <v>120</v>
      </c>
      <c r="C139" s="435"/>
      <c r="D139" s="435"/>
      <c r="E139" s="435"/>
      <c r="F139" s="435"/>
      <c r="G139" s="435"/>
      <c r="H139" s="435"/>
      <c r="I139" s="435"/>
      <c r="J139" s="435"/>
      <c r="K139" s="435"/>
      <c r="L139" s="435"/>
      <c r="M139" s="435"/>
      <c r="N139" s="435"/>
      <c r="O139" s="435"/>
      <c r="P139" s="435"/>
      <c r="Q139" s="435"/>
      <c r="R139" s="435"/>
      <c r="S139" s="435"/>
      <c r="T139" s="436"/>
    </row>
    <row r="140" spans="2:20" s="3" customFormat="1" ht="29.25" customHeight="1" x14ac:dyDescent="0.25">
      <c r="B140" s="4"/>
      <c r="C140" s="4"/>
      <c r="D140" s="4"/>
      <c r="E140" s="4"/>
      <c r="F140" s="4"/>
      <c r="G140" s="142"/>
      <c r="H140" s="4"/>
      <c r="I140" s="5"/>
      <c r="J140" s="4"/>
      <c r="K140" s="4"/>
      <c r="L140" s="614"/>
      <c r="M140" s="615"/>
      <c r="N140" s="615"/>
      <c r="O140" s="615"/>
      <c r="P140" s="615"/>
      <c r="Q140" s="615"/>
      <c r="R140" s="615"/>
      <c r="S140" s="615"/>
      <c r="T140" s="616"/>
    </row>
    <row r="141" spans="2:20" s="3" customFormat="1" ht="22.5" customHeight="1" x14ac:dyDescent="0.25">
      <c r="B141" s="465" t="s">
        <v>61</v>
      </c>
      <c r="C141" s="484"/>
      <c r="D141" s="484"/>
      <c r="E141" s="484"/>
      <c r="F141" s="484"/>
      <c r="G141" s="484"/>
      <c r="H141" s="484"/>
      <c r="I141" s="484"/>
      <c r="J141" s="484"/>
      <c r="K141" s="466"/>
      <c r="L141" s="617"/>
      <c r="M141" s="618"/>
      <c r="N141" s="618"/>
      <c r="O141" s="618"/>
      <c r="P141" s="618"/>
      <c r="Q141" s="618"/>
      <c r="R141" s="618"/>
      <c r="S141" s="618"/>
      <c r="T141" s="619"/>
    </row>
    <row r="142" spans="2:20" s="3" customFormat="1" ht="28.5" customHeight="1" x14ac:dyDescent="0.25">
      <c r="B142" s="464" t="s">
        <v>62</v>
      </c>
      <c r="C142" s="464"/>
      <c r="D142" s="464"/>
      <c r="E142" s="465" t="s">
        <v>561</v>
      </c>
      <c r="F142" s="466"/>
      <c r="G142" s="8" t="s">
        <v>63</v>
      </c>
      <c r="H142" s="9" t="s">
        <v>64</v>
      </c>
      <c r="I142" s="10" t="s">
        <v>65</v>
      </c>
      <c r="J142" s="138" t="s">
        <v>66</v>
      </c>
      <c r="K142" s="138" t="s">
        <v>67</v>
      </c>
      <c r="L142" s="617"/>
      <c r="M142" s="618"/>
      <c r="N142" s="618"/>
      <c r="O142" s="618"/>
      <c r="P142" s="618"/>
      <c r="Q142" s="618"/>
      <c r="R142" s="618"/>
      <c r="S142" s="618"/>
      <c r="T142" s="619"/>
    </row>
    <row r="143" spans="2:20" s="3" customFormat="1" ht="25.5" customHeight="1" x14ac:dyDescent="0.25">
      <c r="B143" s="426" t="s">
        <v>68</v>
      </c>
      <c r="C143" s="427"/>
      <c r="D143" s="610"/>
      <c r="E143" s="336">
        <v>38.89</v>
      </c>
      <c r="F143" s="337"/>
      <c r="G143" s="14">
        <f>+E156</f>
        <v>0.40910000000000002</v>
      </c>
      <c r="H143" s="30">
        <f>+G156</f>
        <v>0.53239999999999998</v>
      </c>
      <c r="I143" s="11">
        <v>42684</v>
      </c>
      <c r="J143" s="11">
        <v>44549</v>
      </c>
      <c r="K143" s="12">
        <f t="shared" ref="K143:K150" si="0">+J143-I143</f>
        <v>1865</v>
      </c>
      <c r="L143" s="617"/>
      <c r="M143" s="618"/>
      <c r="N143" s="618"/>
      <c r="O143" s="618"/>
      <c r="P143" s="618"/>
      <c r="Q143" s="618"/>
      <c r="R143" s="618"/>
      <c r="S143" s="618"/>
      <c r="T143" s="619"/>
    </row>
    <row r="144" spans="2:20" s="3" customFormat="1" ht="15" customHeight="1" x14ac:dyDescent="0.25">
      <c r="B144" s="426" t="s">
        <v>69</v>
      </c>
      <c r="C144" s="427"/>
      <c r="D144" s="610"/>
      <c r="E144" s="336">
        <v>21.84</v>
      </c>
      <c r="F144" s="337"/>
      <c r="G144" s="14">
        <f>+F214</f>
        <v>0.35</v>
      </c>
      <c r="H144" s="30">
        <f>+H214</f>
        <v>0.44379999999999997</v>
      </c>
      <c r="I144" s="11">
        <v>43044</v>
      </c>
      <c r="J144" s="11">
        <v>44484</v>
      </c>
      <c r="K144" s="12">
        <f t="shared" si="0"/>
        <v>1440</v>
      </c>
      <c r="L144" s="617"/>
      <c r="M144" s="618"/>
      <c r="N144" s="618"/>
      <c r="O144" s="618"/>
      <c r="P144" s="618"/>
      <c r="Q144" s="618"/>
      <c r="R144" s="618"/>
      <c r="S144" s="618"/>
      <c r="T144" s="619"/>
    </row>
    <row r="145" spans="2:20" s="3" customFormat="1" ht="30.75" customHeight="1" x14ac:dyDescent="0.25">
      <c r="B145" s="426" t="s">
        <v>70</v>
      </c>
      <c r="C145" s="427"/>
      <c r="D145" s="610"/>
      <c r="E145" s="336">
        <v>0</v>
      </c>
      <c r="F145" s="337"/>
      <c r="G145" s="90">
        <f>F257</f>
        <v>1</v>
      </c>
      <c r="H145" s="13">
        <f>H257</f>
        <v>1</v>
      </c>
      <c r="I145" s="11">
        <v>42689</v>
      </c>
      <c r="J145" s="11">
        <v>42840</v>
      </c>
      <c r="K145" s="12">
        <f t="shared" si="0"/>
        <v>151</v>
      </c>
      <c r="L145" s="617"/>
      <c r="M145" s="618"/>
      <c r="N145" s="618"/>
      <c r="O145" s="618"/>
      <c r="P145" s="618"/>
      <c r="Q145" s="618"/>
      <c r="R145" s="618"/>
      <c r="S145" s="618"/>
      <c r="T145" s="619"/>
    </row>
    <row r="146" spans="2:20" s="3" customFormat="1" ht="25.5" customHeight="1" x14ac:dyDescent="0.25">
      <c r="B146" s="426" t="s">
        <v>71</v>
      </c>
      <c r="C146" s="427"/>
      <c r="D146" s="610"/>
      <c r="E146" s="336">
        <v>34.69</v>
      </c>
      <c r="F146" s="337"/>
      <c r="G146" s="14">
        <f>+E272</f>
        <v>0.54090000000000005</v>
      </c>
      <c r="H146" s="30">
        <f>+G272</f>
        <v>0.57609999999999995</v>
      </c>
      <c r="I146" s="11">
        <v>42684</v>
      </c>
      <c r="J146" s="11">
        <v>44549</v>
      </c>
      <c r="K146" s="12">
        <f t="shared" si="0"/>
        <v>1865</v>
      </c>
      <c r="L146" s="617"/>
      <c r="M146" s="618"/>
      <c r="N146" s="618"/>
      <c r="O146" s="618"/>
      <c r="P146" s="618"/>
      <c r="Q146" s="618"/>
      <c r="R146" s="618"/>
      <c r="S146" s="618"/>
      <c r="T146" s="619"/>
    </row>
    <row r="147" spans="2:20" s="3" customFormat="1" ht="23.25" customHeight="1" x14ac:dyDescent="0.25">
      <c r="B147" s="426" t="s">
        <v>72</v>
      </c>
      <c r="C147" s="427"/>
      <c r="D147" s="610"/>
      <c r="E147" s="626">
        <v>4.57</v>
      </c>
      <c r="F147" s="627"/>
      <c r="G147" s="132">
        <f>+H296</f>
        <v>0</v>
      </c>
      <c r="H147" s="31">
        <f>+H293</f>
        <v>0</v>
      </c>
      <c r="I147" s="11">
        <v>42684</v>
      </c>
      <c r="J147" s="11">
        <v>43764</v>
      </c>
      <c r="K147" s="12">
        <f t="shared" si="0"/>
        <v>1080</v>
      </c>
      <c r="L147" s="617"/>
      <c r="M147" s="618"/>
      <c r="N147" s="618"/>
      <c r="O147" s="618"/>
      <c r="P147" s="618"/>
      <c r="Q147" s="618"/>
      <c r="R147" s="618"/>
      <c r="S147" s="618"/>
      <c r="T147" s="619"/>
    </row>
    <row r="148" spans="2:20" s="3" customFormat="1" ht="22.5" customHeight="1" x14ac:dyDescent="0.25">
      <c r="B148" s="426" t="s">
        <v>73</v>
      </c>
      <c r="C148" s="427"/>
      <c r="D148" s="610"/>
      <c r="E148" s="628"/>
      <c r="F148" s="629"/>
      <c r="G148" s="132">
        <f>+F304</f>
        <v>1</v>
      </c>
      <c r="H148" s="31">
        <f>+H304</f>
        <v>0.79549999999999998</v>
      </c>
      <c r="I148" s="11">
        <v>42684</v>
      </c>
      <c r="J148" s="11">
        <v>43764</v>
      </c>
      <c r="K148" s="12">
        <f t="shared" si="0"/>
        <v>1080</v>
      </c>
      <c r="L148" s="617"/>
      <c r="M148" s="618"/>
      <c r="N148" s="618"/>
      <c r="O148" s="618"/>
      <c r="P148" s="618"/>
      <c r="Q148" s="618"/>
      <c r="R148" s="618"/>
      <c r="S148" s="618"/>
      <c r="T148" s="619"/>
    </row>
    <row r="149" spans="2:20" s="21" customFormat="1" ht="15" customHeight="1" x14ac:dyDescent="0.25">
      <c r="B149" s="426"/>
      <c r="C149" s="427"/>
      <c r="D149" s="610"/>
      <c r="E149" s="14"/>
      <c r="F149" s="14"/>
      <c r="G149" s="15"/>
      <c r="H149" s="16"/>
      <c r="I149" s="16"/>
      <c r="J149" s="16"/>
      <c r="K149" s="17"/>
      <c r="L149" s="617"/>
      <c r="M149" s="618"/>
      <c r="N149" s="618"/>
      <c r="O149" s="618"/>
      <c r="P149" s="618"/>
      <c r="Q149" s="618"/>
      <c r="R149" s="618"/>
      <c r="S149" s="618"/>
      <c r="T149" s="619"/>
    </row>
    <row r="150" spans="2:20" s="21" customFormat="1" ht="15" customHeight="1" x14ac:dyDescent="0.3">
      <c r="B150" s="465" t="s">
        <v>74</v>
      </c>
      <c r="C150" s="484"/>
      <c r="D150" s="466"/>
      <c r="E150" s="336">
        <f>SUM(E143:F147)</f>
        <v>99.990000000000009</v>
      </c>
      <c r="F150" s="337"/>
      <c r="G150" s="144">
        <f>+G143*E143+G144*E144+G145*E145+G146*E146+G148*E147</f>
        <v>46.887720000000002</v>
      </c>
      <c r="H150" s="144">
        <f>+H143*E143+H144*E144+H145*E145+H146*E146+H148*E147</f>
        <v>54.017972</v>
      </c>
      <c r="I150" s="11">
        <v>42684</v>
      </c>
      <c r="J150" s="11">
        <v>44549</v>
      </c>
      <c r="K150" s="12">
        <f t="shared" si="0"/>
        <v>1865</v>
      </c>
      <c r="L150" s="617"/>
      <c r="M150" s="618"/>
      <c r="N150" s="618"/>
      <c r="O150" s="618"/>
      <c r="P150" s="618"/>
      <c r="Q150" s="618"/>
      <c r="R150" s="618"/>
      <c r="S150" s="618"/>
      <c r="T150" s="619"/>
    </row>
    <row r="151" spans="2:20" s="21" customFormat="1" x14ac:dyDescent="0.25">
      <c r="B151" s="139"/>
      <c r="C151" s="139"/>
      <c r="D151" s="139"/>
      <c r="E151" s="14"/>
      <c r="F151" s="14"/>
      <c r="G151" s="18"/>
      <c r="H151" s="16"/>
      <c r="I151" s="19"/>
      <c r="J151" s="16"/>
      <c r="K151" s="16"/>
      <c r="L151" s="620"/>
      <c r="M151" s="621"/>
      <c r="N151" s="621"/>
      <c r="O151" s="621"/>
      <c r="P151" s="621"/>
      <c r="Q151" s="621"/>
      <c r="R151" s="621"/>
      <c r="S151" s="621"/>
      <c r="T151" s="622"/>
    </row>
    <row r="152" spans="2:20" s="3" customFormat="1" ht="15" customHeight="1" x14ac:dyDescent="0.25">
      <c r="B152" s="611" t="s">
        <v>75</v>
      </c>
      <c r="C152" s="612"/>
      <c r="D152" s="612"/>
      <c r="E152" s="612"/>
      <c r="F152" s="612"/>
      <c r="G152" s="612"/>
      <c r="H152" s="612"/>
      <c r="I152" s="612"/>
      <c r="J152" s="612"/>
      <c r="K152" s="612"/>
      <c r="L152" s="612"/>
      <c r="M152" s="612"/>
      <c r="N152" s="612"/>
      <c r="O152" s="612"/>
      <c r="P152" s="612"/>
      <c r="Q152" s="612"/>
      <c r="R152" s="612"/>
      <c r="S152" s="612"/>
      <c r="T152" s="613"/>
    </row>
    <row r="153" spans="2:20" s="3" customFormat="1" ht="22.5" customHeight="1" x14ac:dyDescent="0.25">
      <c r="B153" s="332" t="s">
        <v>669</v>
      </c>
      <c r="C153" s="333"/>
      <c r="D153" s="333"/>
      <c r="E153" s="333"/>
      <c r="F153" s="333"/>
      <c r="G153" s="333"/>
      <c r="H153" s="333"/>
      <c r="I153" s="333"/>
      <c r="J153" s="333"/>
      <c r="K153" s="333"/>
      <c r="L153" s="333"/>
      <c r="M153" s="333"/>
      <c r="N153" s="333"/>
      <c r="O153" s="333"/>
      <c r="P153" s="333"/>
      <c r="Q153" s="333"/>
      <c r="R153" s="333"/>
      <c r="S153" s="333"/>
      <c r="T153" s="334"/>
    </row>
    <row r="154" spans="2:20" s="3" customFormat="1" ht="33.75" customHeight="1" x14ac:dyDescent="0.25">
      <c r="B154" s="297" t="s">
        <v>121</v>
      </c>
      <c r="C154" s="298"/>
      <c r="D154" s="298"/>
      <c r="E154" s="298"/>
      <c r="F154" s="298"/>
      <c r="G154" s="298"/>
      <c r="H154" s="298"/>
      <c r="I154" s="298"/>
      <c r="J154" s="298"/>
      <c r="K154" s="299"/>
      <c r="L154" s="351"/>
      <c r="M154" s="352"/>
      <c r="N154" s="352"/>
      <c r="O154" s="352"/>
      <c r="P154" s="352"/>
      <c r="Q154" s="352"/>
      <c r="R154" s="352"/>
      <c r="S154" s="352"/>
      <c r="T154" s="353"/>
    </row>
    <row r="155" spans="2:20" s="3" customFormat="1" ht="22.5" customHeight="1" x14ac:dyDescent="0.25">
      <c r="B155" s="253" t="s">
        <v>76</v>
      </c>
      <c r="C155" s="253"/>
      <c r="D155" s="253"/>
      <c r="E155" s="285" t="s">
        <v>562</v>
      </c>
      <c r="F155" s="286"/>
      <c r="G155" s="253" t="s">
        <v>64</v>
      </c>
      <c r="H155" s="253"/>
      <c r="I155" s="253" t="s">
        <v>77</v>
      </c>
      <c r="J155" s="253"/>
      <c r="K155" s="253"/>
      <c r="L155" s="354"/>
      <c r="M155" s="355"/>
      <c r="N155" s="355"/>
      <c r="O155" s="355"/>
      <c r="P155" s="355"/>
      <c r="Q155" s="355"/>
      <c r="R155" s="355"/>
      <c r="S155" s="355"/>
      <c r="T155" s="356"/>
    </row>
    <row r="156" spans="2:20" s="3" customFormat="1" ht="22.5" customHeight="1" x14ac:dyDescent="0.25">
      <c r="B156" s="266" t="s">
        <v>78</v>
      </c>
      <c r="C156" s="266"/>
      <c r="D156" s="266"/>
      <c r="E156" s="292">
        <f>+G159</f>
        <v>0.40910000000000002</v>
      </c>
      <c r="F156" s="293"/>
      <c r="G156" s="272">
        <v>0.53239999999999998</v>
      </c>
      <c r="H156" s="272"/>
      <c r="I156" s="273">
        <f>E156-G156</f>
        <v>-0.12329999999999997</v>
      </c>
      <c r="J156" s="273"/>
      <c r="K156" s="273"/>
      <c r="L156" s="354"/>
      <c r="M156" s="355"/>
      <c r="N156" s="355"/>
      <c r="O156" s="355"/>
      <c r="P156" s="355"/>
      <c r="Q156" s="355"/>
      <c r="R156" s="355"/>
      <c r="S156" s="355"/>
      <c r="T156" s="356"/>
    </row>
    <row r="157" spans="2:20" s="3" customFormat="1" ht="22.5" customHeight="1" x14ac:dyDescent="0.25">
      <c r="B157" s="267"/>
      <c r="C157" s="276"/>
      <c r="D157" s="276"/>
      <c r="E157" s="276"/>
      <c r="F157" s="276"/>
      <c r="G157" s="276"/>
      <c r="H157" s="276"/>
      <c r="I157" s="276"/>
      <c r="J157" s="276"/>
      <c r="K157" s="268"/>
      <c r="L157" s="354"/>
      <c r="M157" s="355"/>
      <c r="N157" s="355"/>
      <c r="O157" s="355"/>
      <c r="P157" s="355"/>
      <c r="Q157" s="355"/>
      <c r="R157" s="355"/>
      <c r="S157" s="355"/>
      <c r="T157" s="356"/>
    </row>
    <row r="158" spans="2:20" s="3" customFormat="1" ht="32.25" customHeight="1" x14ac:dyDescent="0.25">
      <c r="B158" s="253" t="s">
        <v>79</v>
      </c>
      <c r="C158" s="253"/>
      <c r="D158" s="253" t="s">
        <v>66</v>
      </c>
      <c r="E158" s="253"/>
      <c r="F158" s="135" t="s">
        <v>80</v>
      </c>
      <c r="G158" s="273" t="s">
        <v>81</v>
      </c>
      <c r="H158" s="273"/>
      <c r="I158" s="135" t="s">
        <v>82</v>
      </c>
      <c r="J158" s="273" t="s">
        <v>83</v>
      </c>
      <c r="K158" s="273"/>
      <c r="L158" s="354"/>
      <c r="M158" s="355"/>
      <c r="N158" s="355"/>
      <c r="O158" s="355"/>
      <c r="P158" s="355"/>
      <c r="Q158" s="355"/>
      <c r="R158" s="355"/>
      <c r="S158" s="355"/>
      <c r="T158" s="356"/>
    </row>
    <row r="159" spans="2:20" s="3" customFormat="1" ht="29.25" customHeight="1" x14ac:dyDescent="0.25">
      <c r="B159" s="274">
        <f>I143</f>
        <v>42684</v>
      </c>
      <c r="C159" s="275"/>
      <c r="D159" s="274">
        <f>J143</f>
        <v>44549</v>
      </c>
      <c r="E159" s="275"/>
      <c r="F159" s="20">
        <f>K143</f>
        <v>1865</v>
      </c>
      <c r="G159" s="292">
        <v>0.40910000000000002</v>
      </c>
      <c r="H159" s="440"/>
      <c r="I159" s="440"/>
      <c r="J159" s="440"/>
      <c r="K159" s="293"/>
      <c r="L159" s="354"/>
      <c r="M159" s="355"/>
      <c r="N159" s="355"/>
      <c r="O159" s="355"/>
      <c r="P159" s="355"/>
      <c r="Q159" s="355"/>
      <c r="R159" s="355"/>
      <c r="S159" s="355"/>
      <c r="T159" s="356"/>
    </row>
    <row r="160" spans="2:20" s="3" customFormat="1" ht="25.5" customHeight="1" x14ac:dyDescent="0.25">
      <c r="B160" s="267"/>
      <c r="C160" s="276"/>
      <c r="D160" s="276"/>
      <c r="E160" s="276"/>
      <c r="F160" s="276"/>
      <c r="G160" s="276"/>
      <c r="H160" s="276"/>
      <c r="I160" s="276"/>
      <c r="J160" s="276"/>
      <c r="K160" s="268"/>
      <c r="L160" s="354"/>
      <c r="M160" s="355"/>
      <c r="N160" s="355"/>
      <c r="O160" s="355"/>
      <c r="P160" s="355"/>
      <c r="Q160" s="355"/>
      <c r="R160" s="355"/>
      <c r="S160" s="355"/>
      <c r="T160" s="356"/>
    </row>
    <row r="161" spans="2:20" s="3" customFormat="1" ht="19.5" customHeight="1" x14ac:dyDescent="0.25">
      <c r="B161" s="297" t="s">
        <v>84</v>
      </c>
      <c r="C161" s="298"/>
      <c r="D161" s="298"/>
      <c r="E161" s="298"/>
      <c r="F161" s="298"/>
      <c r="G161" s="298"/>
      <c r="H161" s="298"/>
      <c r="I161" s="298"/>
      <c r="J161" s="298"/>
      <c r="K161" s="299"/>
      <c r="L161" s="357"/>
      <c r="M161" s="358"/>
      <c r="N161" s="358"/>
      <c r="O161" s="358"/>
      <c r="P161" s="358"/>
      <c r="Q161" s="358"/>
      <c r="R161" s="358"/>
      <c r="S161" s="358"/>
      <c r="T161" s="359"/>
    </row>
    <row r="162" spans="2:20" s="3" customFormat="1" ht="22.5" customHeight="1" x14ac:dyDescent="0.25">
      <c r="B162" s="345" t="s">
        <v>85</v>
      </c>
      <c r="C162" s="345"/>
      <c r="D162" s="345"/>
      <c r="E162" s="345"/>
      <c r="F162" s="345" t="s">
        <v>46</v>
      </c>
      <c r="G162" s="345"/>
      <c r="H162" s="345"/>
      <c r="I162" s="345"/>
      <c r="J162" s="339" t="s">
        <v>86</v>
      </c>
      <c r="K162" s="340"/>
      <c r="L162" s="340"/>
      <c r="M162" s="340"/>
      <c r="N162" s="340"/>
      <c r="O162" s="340"/>
      <c r="P162" s="340"/>
      <c r="Q162" s="340"/>
      <c r="R162" s="340"/>
      <c r="S162" s="340"/>
      <c r="T162" s="341"/>
    </row>
    <row r="163" spans="2:20" s="3" customFormat="1" ht="19.5" customHeight="1" x14ac:dyDescent="0.25">
      <c r="B163" s="345" t="s">
        <v>87</v>
      </c>
      <c r="C163" s="345"/>
      <c r="D163" s="345" t="s">
        <v>563</v>
      </c>
      <c r="E163" s="345"/>
      <c r="F163" s="345"/>
      <c r="G163" s="345"/>
      <c r="H163" s="345"/>
      <c r="I163" s="345"/>
      <c r="J163" s="342"/>
      <c r="K163" s="343"/>
      <c r="L163" s="343"/>
      <c r="M163" s="343"/>
      <c r="N163" s="343"/>
      <c r="O163" s="343"/>
      <c r="P163" s="343"/>
      <c r="Q163" s="343"/>
      <c r="R163" s="343"/>
      <c r="S163" s="343"/>
      <c r="T163" s="344"/>
    </row>
    <row r="164" spans="2:20" s="3" customFormat="1" ht="54.6" customHeight="1" x14ac:dyDescent="0.25">
      <c r="B164" s="260" t="s">
        <v>626</v>
      </c>
      <c r="C164" s="262"/>
      <c r="D164" s="260"/>
      <c r="E164" s="262"/>
      <c r="F164" s="260" t="s">
        <v>627</v>
      </c>
      <c r="G164" s="261"/>
      <c r="H164" s="261"/>
      <c r="I164" s="262"/>
      <c r="J164" s="269" t="s">
        <v>1114</v>
      </c>
      <c r="K164" s="270"/>
      <c r="L164" s="270"/>
      <c r="M164" s="270"/>
      <c r="N164" s="270"/>
      <c r="O164" s="270"/>
      <c r="P164" s="270"/>
      <c r="Q164" s="270"/>
      <c r="R164" s="270"/>
      <c r="S164" s="270"/>
      <c r="T164" s="271"/>
    </row>
    <row r="165" spans="2:20" s="3" customFormat="1" ht="39" customHeight="1" x14ac:dyDescent="0.25">
      <c r="B165" s="260" t="s">
        <v>935</v>
      </c>
      <c r="C165" s="262"/>
      <c r="D165" s="260"/>
      <c r="E165" s="262"/>
      <c r="F165" s="260" t="s">
        <v>923</v>
      </c>
      <c r="G165" s="261"/>
      <c r="H165" s="261"/>
      <c r="I165" s="262"/>
      <c r="J165" s="269" t="s">
        <v>988</v>
      </c>
      <c r="K165" s="270"/>
      <c r="L165" s="270"/>
      <c r="M165" s="270"/>
      <c r="N165" s="270"/>
      <c r="O165" s="270"/>
      <c r="P165" s="270"/>
      <c r="Q165" s="270"/>
      <c r="R165" s="270"/>
      <c r="S165" s="270"/>
      <c r="T165" s="271"/>
    </row>
    <row r="166" spans="2:20" s="3" customFormat="1" ht="40.200000000000003" customHeight="1" x14ac:dyDescent="0.25">
      <c r="B166" s="260" t="s">
        <v>950</v>
      </c>
      <c r="C166" s="262"/>
      <c r="D166" s="260"/>
      <c r="E166" s="262"/>
      <c r="F166" s="260" t="s">
        <v>657</v>
      </c>
      <c r="G166" s="261"/>
      <c r="H166" s="261"/>
      <c r="I166" s="262"/>
      <c r="J166" s="269" t="s">
        <v>1115</v>
      </c>
      <c r="K166" s="270"/>
      <c r="L166" s="270"/>
      <c r="M166" s="270"/>
      <c r="N166" s="270"/>
      <c r="O166" s="270"/>
      <c r="P166" s="270"/>
      <c r="Q166" s="270"/>
      <c r="R166" s="270"/>
      <c r="S166" s="270"/>
      <c r="T166" s="271"/>
    </row>
    <row r="167" spans="2:20" s="3" customFormat="1" ht="42.6" customHeight="1" x14ac:dyDescent="0.25">
      <c r="B167" s="260" t="s">
        <v>628</v>
      </c>
      <c r="C167" s="262"/>
      <c r="D167" s="260"/>
      <c r="E167" s="262"/>
      <c r="F167" s="260" t="s">
        <v>629</v>
      </c>
      <c r="G167" s="261"/>
      <c r="H167" s="261"/>
      <c r="I167" s="262"/>
      <c r="J167" s="269" t="s">
        <v>989</v>
      </c>
      <c r="K167" s="270"/>
      <c r="L167" s="270"/>
      <c r="M167" s="270"/>
      <c r="N167" s="270"/>
      <c r="O167" s="270"/>
      <c r="P167" s="270"/>
      <c r="Q167" s="270"/>
      <c r="R167" s="270"/>
      <c r="S167" s="270"/>
      <c r="T167" s="271"/>
    </row>
    <row r="168" spans="2:20" s="3" customFormat="1" ht="53.4" customHeight="1" x14ac:dyDescent="0.25">
      <c r="B168" s="260" t="s">
        <v>701</v>
      </c>
      <c r="C168" s="262"/>
      <c r="D168" s="260" t="s">
        <v>702</v>
      </c>
      <c r="E168" s="262"/>
      <c r="F168" s="260" t="s">
        <v>630</v>
      </c>
      <c r="G168" s="261"/>
      <c r="H168" s="261"/>
      <c r="I168" s="262"/>
      <c r="J168" s="269" t="s">
        <v>1116</v>
      </c>
      <c r="K168" s="270"/>
      <c r="L168" s="270"/>
      <c r="M168" s="270"/>
      <c r="N168" s="270"/>
      <c r="O168" s="270"/>
      <c r="P168" s="270"/>
      <c r="Q168" s="270"/>
      <c r="R168" s="270"/>
      <c r="S168" s="270"/>
      <c r="T168" s="271"/>
    </row>
    <row r="169" spans="2:20" s="3" customFormat="1" ht="38.4" customHeight="1" x14ac:dyDescent="0.25">
      <c r="B169" s="260" t="s">
        <v>631</v>
      </c>
      <c r="C169" s="262"/>
      <c r="D169" s="260"/>
      <c r="E169" s="262"/>
      <c r="F169" s="260" t="s">
        <v>632</v>
      </c>
      <c r="G169" s="261"/>
      <c r="H169" s="261"/>
      <c r="I169" s="262"/>
      <c r="J169" s="269" t="s">
        <v>990</v>
      </c>
      <c r="K169" s="270"/>
      <c r="L169" s="270"/>
      <c r="M169" s="270"/>
      <c r="N169" s="270"/>
      <c r="O169" s="270"/>
      <c r="P169" s="270"/>
      <c r="Q169" s="270"/>
      <c r="R169" s="270"/>
      <c r="S169" s="270"/>
      <c r="T169" s="271"/>
    </row>
    <row r="170" spans="2:20" s="3" customFormat="1" ht="41.4" customHeight="1" x14ac:dyDescent="0.25">
      <c r="B170" s="260" t="s">
        <v>697</v>
      </c>
      <c r="C170" s="262"/>
      <c r="D170" s="260"/>
      <c r="E170" s="262"/>
      <c r="F170" s="260" t="s">
        <v>698</v>
      </c>
      <c r="G170" s="261"/>
      <c r="H170" s="261"/>
      <c r="I170" s="262"/>
      <c r="J170" s="269" t="s">
        <v>1117</v>
      </c>
      <c r="K170" s="270"/>
      <c r="L170" s="270"/>
      <c r="M170" s="270"/>
      <c r="N170" s="270"/>
      <c r="O170" s="270"/>
      <c r="P170" s="270"/>
      <c r="Q170" s="270"/>
      <c r="R170" s="270"/>
      <c r="S170" s="270"/>
      <c r="T170" s="271"/>
    </row>
    <row r="171" spans="2:20" s="3" customFormat="1" ht="40.200000000000003" customHeight="1" x14ac:dyDescent="0.25">
      <c r="B171" s="260" t="s">
        <v>633</v>
      </c>
      <c r="C171" s="262"/>
      <c r="D171" s="260"/>
      <c r="E171" s="262"/>
      <c r="F171" s="260" t="s">
        <v>634</v>
      </c>
      <c r="G171" s="261"/>
      <c r="H171" s="261"/>
      <c r="I171" s="262"/>
      <c r="J171" s="269" t="s">
        <v>1118</v>
      </c>
      <c r="K171" s="270"/>
      <c r="L171" s="270"/>
      <c r="M171" s="270"/>
      <c r="N171" s="270"/>
      <c r="O171" s="270"/>
      <c r="P171" s="270"/>
      <c r="Q171" s="270"/>
      <c r="R171" s="270"/>
      <c r="S171" s="270"/>
      <c r="T171" s="271"/>
    </row>
    <row r="172" spans="2:20" s="3" customFormat="1" ht="58.95" customHeight="1" x14ac:dyDescent="0.25">
      <c r="B172" s="260" t="s">
        <v>635</v>
      </c>
      <c r="C172" s="262"/>
      <c r="D172" s="260"/>
      <c r="E172" s="262"/>
      <c r="F172" s="260" t="s">
        <v>636</v>
      </c>
      <c r="G172" s="261"/>
      <c r="H172" s="261"/>
      <c r="I172" s="262"/>
      <c r="J172" s="269" t="s">
        <v>1119</v>
      </c>
      <c r="K172" s="270"/>
      <c r="L172" s="270"/>
      <c r="M172" s="270"/>
      <c r="N172" s="270"/>
      <c r="O172" s="270"/>
      <c r="P172" s="270"/>
      <c r="Q172" s="270"/>
      <c r="R172" s="270"/>
      <c r="S172" s="270"/>
      <c r="T172" s="271"/>
    </row>
    <row r="173" spans="2:20" s="3" customFormat="1" ht="54.6" customHeight="1" x14ac:dyDescent="0.25">
      <c r="B173" s="260" t="s">
        <v>911</v>
      </c>
      <c r="C173" s="262"/>
      <c r="D173" s="260"/>
      <c r="E173" s="262"/>
      <c r="F173" s="260" t="s">
        <v>657</v>
      </c>
      <c r="G173" s="261"/>
      <c r="H173" s="261"/>
      <c r="I173" s="262"/>
      <c r="J173" s="269" t="s">
        <v>1120</v>
      </c>
      <c r="K173" s="270"/>
      <c r="L173" s="270"/>
      <c r="M173" s="270"/>
      <c r="N173" s="270"/>
      <c r="O173" s="270"/>
      <c r="P173" s="270"/>
      <c r="Q173" s="270"/>
      <c r="R173" s="270"/>
      <c r="S173" s="270"/>
      <c r="T173" s="271"/>
    </row>
    <row r="174" spans="2:20" s="3" customFormat="1" ht="65.400000000000006" customHeight="1" x14ac:dyDescent="0.25">
      <c r="B174" s="260" t="s">
        <v>709</v>
      </c>
      <c r="C174" s="262"/>
      <c r="D174" s="260" t="s">
        <v>925</v>
      </c>
      <c r="E174" s="262"/>
      <c r="F174" s="260" t="s">
        <v>710</v>
      </c>
      <c r="G174" s="261"/>
      <c r="H174" s="261"/>
      <c r="I174" s="262"/>
      <c r="J174" s="269" t="s">
        <v>1121</v>
      </c>
      <c r="K174" s="270"/>
      <c r="L174" s="270"/>
      <c r="M174" s="270"/>
      <c r="N174" s="270"/>
      <c r="O174" s="270"/>
      <c r="P174" s="270"/>
      <c r="Q174" s="270"/>
      <c r="R174" s="270"/>
      <c r="S174" s="270"/>
      <c r="T174" s="271"/>
    </row>
    <row r="175" spans="2:20" s="3" customFormat="1" ht="49.2" customHeight="1" x14ac:dyDescent="0.25">
      <c r="B175" s="260" t="s">
        <v>637</v>
      </c>
      <c r="C175" s="262"/>
      <c r="D175" s="260"/>
      <c r="E175" s="262"/>
      <c r="F175" s="260" t="s">
        <v>781</v>
      </c>
      <c r="G175" s="261"/>
      <c r="H175" s="261"/>
      <c r="I175" s="262"/>
      <c r="J175" s="269" t="s">
        <v>991</v>
      </c>
      <c r="K175" s="270"/>
      <c r="L175" s="270"/>
      <c r="M175" s="270"/>
      <c r="N175" s="270"/>
      <c r="O175" s="270"/>
      <c r="P175" s="270"/>
      <c r="Q175" s="270"/>
      <c r="R175" s="270"/>
      <c r="S175" s="270"/>
      <c r="T175" s="271"/>
    </row>
    <row r="176" spans="2:20" s="3" customFormat="1" ht="62.4" customHeight="1" x14ac:dyDescent="0.25">
      <c r="B176" s="260" t="s">
        <v>638</v>
      </c>
      <c r="C176" s="262"/>
      <c r="D176" s="260"/>
      <c r="E176" s="262"/>
      <c r="F176" s="260" t="s">
        <v>926</v>
      </c>
      <c r="G176" s="261"/>
      <c r="H176" s="261"/>
      <c r="I176" s="262"/>
      <c r="J176" s="269" t="s">
        <v>1122</v>
      </c>
      <c r="K176" s="270"/>
      <c r="L176" s="270"/>
      <c r="M176" s="270"/>
      <c r="N176" s="270"/>
      <c r="O176" s="270"/>
      <c r="P176" s="270"/>
      <c r="Q176" s="270"/>
      <c r="R176" s="270"/>
      <c r="S176" s="270"/>
      <c r="T176" s="271"/>
    </row>
    <row r="177" spans="2:20" s="3" customFormat="1" ht="30" customHeight="1" x14ac:dyDescent="0.25">
      <c r="B177" s="260" t="s">
        <v>639</v>
      </c>
      <c r="C177" s="262"/>
      <c r="D177" s="260"/>
      <c r="E177" s="262"/>
      <c r="F177" s="260" t="s">
        <v>640</v>
      </c>
      <c r="G177" s="261"/>
      <c r="H177" s="261"/>
      <c r="I177" s="262"/>
      <c r="J177" s="269" t="s">
        <v>804</v>
      </c>
      <c r="K177" s="270"/>
      <c r="L177" s="270"/>
      <c r="M177" s="270"/>
      <c r="N177" s="270"/>
      <c r="O177" s="270"/>
      <c r="P177" s="270"/>
      <c r="Q177" s="270"/>
      <c r="R177" s="270"/>
      <c r="S177" s="270"/>
      <c r="T177" s="271"/>
    </row>
    <row r="178" spans="2:20" s="3" customFormat="1" ht="31.2" customHeight="1" x14ac:dyDescent="0.25">
      <c r="B178" s="260" t="s">
        <v>805</v>
      </c>
      <c r="C178" s="262"/>
      <c r="D178" s="260"/>
      <c r="E178" s="262"/>
      <c r="F178" s="260" t="s">
        <v>641</v>
      </c>
      <c r="G178" s="261"/>
      <c r="H178" s="261"/>
      <c r="I178" s="262"/>
      <c r="J178" s="269" t="s">
        <v>804</v>
      </c>
      <c r="K178" s="270"/>
      <c r="L178" s="270"/>
      <c r="M178" s="270"/>
      <c r="N178" s="270"/>
      <c r="O178" s="270"/>
      <c r="P178" s="270"/>
      <c r="Q178" s="270"/>
      <c r="R178" s="270"/>
      <c r="S178" s="270"/>
      <c r="T178" s="271"/>
    </row>
    <row r="179" spans="2:20" s="3" customFormat="1" ht="57" customHeight="1" x14ac:dyDescent="0.25">
      <c r="B179" s="260" t="s">
        <v>642</v>
      </c>
      <c r="C179" s="262"/>
      <c r="D179" s="260"/>
      <c r="E179" s="262"/>
      <c r="F179" s="260" t="s">
        <v>745</v>
      </c>
      <c r="G179" s="261"/>
      <c r="H179" s="261"/>
      <c r="I179" s="262"/>
      <c r="J179" s="269" t="s">
        <v>1123</v>
      </c>
      <c r="K179" s="270"/>
      <c r="L179" s="270"/>
      <c r="M179" s="270"/>
      <c r="N179" s="270"/>
      <c r="O179" s="270"/>
      <c r="P179" s="270"/>
      <c r="Q179" s="270"/>
      <c r="R179" s="270"/>
      <c r="S179" s="270"/>
      <c r="T179" s="271"/>
    </row>
    <row r="180" spans="2:20" s="3" customFormat="1" ht="61.95" customHeight="1" x14ac:dyDescent="0.25">
      <c r="B180" s="260" t="s">
        <v>746</v>
      </c>
      <c r="C180" s="262"/>
      <c r="D180" s="260"/>
      <c r="E180" s="262"/>
      <c r="F180" s="260" t="s">
        <v>747</v>
      </c>
      <c r="G180" s="261"/>
      <c r="H180" s="261"/>
      <c r="I180" s="262"/>
      <c r="J180" s="269" t="s">
        <v>1124</v>
      </c>
      <c r="K180" s="270"/>
      <c r="L180" s="270"/>
      <c r="M180" s="270"/>
      <c r="N180" s="270"/>
      <c r="O180" s="270"/>
      <c r="P180" s="270"/>
      <c r="Q180" s="270"/>
      <c r="R180" s="270"/>
      <c r="S180" s="270"/>
      <c r="T180" s="271"/>
    </row>
    <row r="181" spans="2:20" s="3" customFormat="1" ht="43.95" customHeight="1" x14ac:dyDescent="0.25">
      <c r="B181" s="260" t="s">
        <v>643</v>
      </c>
      <c r="C181" s="262"/>
      <c r="D181" s="260"/>
      <c r="E181" s="262"/>
      <c r="F181" s="260" t="s">
        <v>644</v>
      </c>
      <c r="G181" s="261"/>
      <c r="H181" s="261"/>
      <c r="I181" s="262"/>
      <c r="J181" s="269" t="s">
        <v>895</v>
      </c>
      <c r="K181" s="270"/>
      <c r="L181" s="270"/>
      <c r="M181" s="270"/>
      <c r="N181" s="270"/>
      <c r="O181" s="270"/>
      <c r="P181" s="270"/>
      <c r="Q181" s="270"/>
      <c r="R181" s="270"/>
      <c r="S181" s="270"/>
      <c r="T181" s="271"/>
    </row>
    <row r="182" spans="2:20" s="3" customFormat="1" ht="39" customHeight="1" x14ac:dyDescent="0.25">
      <c r="B182" s="260" t="s">
        <v>876</v>
      </c>
      <c r="C182" s="262"/>
      <c r="D182" s="260"/>
      <c r="E182" s="262"/>
      <c r="F182" s="260" t="s">
        <v>877</v>
      </c>
      <c r="G182" s="261"/>
      <c r="H182" s="261"/>
      <c r="I182" s="262"/>
      <c r="J182" s="269" t="s">
        <v>1125</v>
      </c>
      <c r="K182" s="270"/>
      <c r="L182" s="270"/>
      <c r="M182" s="270"/>
      <c r="N182" s="270"/>
      <c r="O182" s="270"/>
      <c r="P182" s="270"/>
      <c r="Q182" s="270"/>
      <c r="R182" s="270"/>
      <c r="S182" s="270"/>
      <c r="T182" s="271"/>
    </row>
    <row r="183" spans="2:20" s="3" customFormat="1" ht="34.200000000000003" customHeight="1" x14ac:dyDescent="0.25">
      <c r="B183" s="260" t="s">
        <v>645</v>
      </c>
      <c r="C183" s="262"/>
      <c r="D183" s="260"/>
      <c r="E183" s="262"/>
      <c r="F183" s="260" t="s">
        <v>646</v>
      </c>
      <c r="G183" s="261"/>
      <c r="H183" s="261"/>
      <c r="I183" s="262"/>
      <c r="J183" s="269" t="s">
        <v>992</v>
      </c>
      <c r="K183" s="270"/>
      <c r="L183" s="270"/>
      <c r="M183" s="270"/>
      <c r="N183" s="270"/>
      <c r="O183" s="270"/>
      <c r="P183" s="270"/>
      <c r="Q183" s="270"/>
      <c r="R183" s="270"/>
      <c r="S183" s="270"/>
      <c r="T183" s="271"/>
    </row>
    <row r="184" spans="2:20" s="3" customFormat="1" ht="38.4" customHeight="1" x14ac:dyDescent="0.25">
      <c r="B184" s="260" t="s">
        <v>647</v>
      </c>
      <c r="C184" s="262"/>
      <c r="D184" s="260"/>
      <c r="E184" s="262"/>
      <c r="F184" s="260" t="s">
        <v>648</v>
      </c>
      <c r="G184" s="261"/>
      <c r="H184" s="261"/>
      <c r="I184" s="262"/>
      <c r="J184" s="269" t="s">
        <v>869</v>
      </c>
      <c r="K184" s="270"/>
      <c r="L184" s="270"/>
      <c r="M184" s="270"/>
      <c r="N184" s="270"/>
      <c r="O184" s="270"/>
      <c r="P184" s="270"/>
      <c r="Q184" s="270"/>
      <c r="R184" s="270"/>
      <c r="S184" s="270"/>
      <c r="T184" s="271"/>
    </row>
    <row r="185" spans="2:20" s="3" customFormat="1" ht="38.4" customHeight="1" x14ac:dyDescent="0.25">
      <c r="B185" s="260" t="s">
        <v>649</v>
      </c>
      <c r="C185" s="262"/>
      <c r="D185" s="260"/>
      <c r="E185" s="262"/>
      <c r="F185" s="260" t="s">
        <v>650</v>
      </c>
      <c r="G185" s="261"/>
      <c r="H185" s="261"/>
      <c r="I185" s="262"/>
      <c r="J185" s="269" t="s">
        <v>954</v>
      </c>
      <c r="K185" s="270"/>
      <c r="L185" s="270"/>
      <c r="M185" s="270"/>
      <c r="N185" s="270"/>
      <c r="O185" s="270"/>
      <c r="P185" s="270"/>
      <c r="Q185" s="270"/>
      <c r="R185" s="270"/>
      <c r="S185" s="270"/>
      <c r="T185" s="271"/>
    </row>
    <row r="186" spans="2:20" s="3" customFormat="1" ht="62.4" customHeight="1" x14ac:dyDescent="0.25">
      <c r="B186" s="260" t="s">
        <v>782</v>
      </c>
      <c r="C186" s="262"/>
      <c r="D186" s="260"/>
      <c r="E186" s="262"/>
      <c r="F186" s="260" t="s">
        <v>794</v>
      </c>
      <c r="G186" s="261"/>
      <c r="H186" s="261"/>
      <c r="I186" s="262"/>
      <c r="J186" s="269" t="s">
        <v>1126</v>
      </c>
      <c r="K186" s="270"/>
      <c r="L186" s="270"/>
      <c r="M186" s="270"/>
      <c r="N186" s="270"/>
      <c r="O186" s="270"/>
      <c r="P186" s="270"/>
      <c r="Q186" s="270"/>
      <c r="R186" s="270"/>
      <c r="S186" s="270"/>
      <c r="T186" s="271"/>
    </row>
    <row r="187" spans="2:20" s="3" customFormat="1" ht="32.4" customHeight="1" x14ac:dyDescent="0.25">
      <c r="B187" s="260" t="s">
        <v>651</v>
      </c>
      <c r="C187" s="262"/>
      <c r="D187" s="260"/>
      <c r="E187" s="262"/>
      <c r="F187" s="260" t="s">
        <v>652</v>
      </c>
      <c r="G187" s="261"/>
      <c r="H187" s="261"/>
      <c r="I187" s="262"/>
      <c r="J187" s="269" t="s">
        <v>896</v>
      </c>
      <c r="K187" s="270"/>
      <c r="L187" s="270"/>
      <c r="M187" s="270"/>
      <c r="N187" s="270"/>
      <c r="O187" s="270"/>
      <c r="P187" s="270"/>
      <c r="Q187" s="270"/>
      <c r="R187" s="270"/>
      <c r="S187" s="270"/>
      <c r="T187" s="271"/>
    </row>
    <row r="188" spans="2:20" s="3" customFormat="1" ht="63.6" customHeight="1" x14ac:dyDescent="0.25">
      <c r="B188" s="260" t="s">
        <v>711</v>
      </c>
      <c r="C188" s="262"/>
      <c r="D188" s="260"/>
      <c r="E188" s="262"/>
      <c r="F188" s="260" t="s">
        <v>653</v>
      </c>
      <c r="G188" s="261"/>
      <c r="H188" s="261"/>
      <c r="I188" s="262"/>
      <c r="J188" s="269" t="s">
        <v>1127</v>
      </c>
      <c r="K188" s="270"/>
      <c r="L188" s="270"/>
      <c r="M188" s="270"/>
      <c r="N188" s="270"/>
      <c r="O188" s="270"/>
      <c r="P188" s="270"/>
      <c r="Q188" s="270"/>
      <c r="R188" s="270"/>
      <c r="S188" s="270"/>
      <c r="T188" s="271"/>
    </row>
    <row r="189" spans="2:20" s="3" customFormat="1" ht="86.4" customHeight="1" x14ac:dyDescent="0.25">
      <c r="B189" s="260" t="s">
        <v>654</v>
      </c>
      <c r="C189" s="262"/>
      <c r="D189" s="260"/>
      <c r="E189" s="262"/>
      <c r="F189" s="260" t="s">
        <v>897</v>
      </c>
      <c r="G189" s="261"/>
      <c r="H189" s="261"/>
      <c r="I189" s="262"/>
      <c r="J189" s="269" t="s">
        <v>1128</v>
      </c>
      <c r="K189" s="270"/>
      <c r="L189" s="270"/>
      <c r="M189" s="270"/>
      <c r="N189" s="270"/>
      <c r="O189" s="270"/>
      <c r="P189" s="270"/>
      <c r="Q189" s="270"/>
      <c r="R189" s="270"/>
      <c r="S189" s="270"/>
      <c r="T189" s="271"/>
    </row>
    <row r="190" spans="2:20" s="3" customFormat="1" ht="50.4" customHeight="1" x14ac:dyDescent="0.25">
      <c r="B190" s="260" t="s">
        <v>712</v>
      </c>
      <c r="C190" s="262"/>
      <c r="D190" s="260"/>
      <c r="E190" s="262"/>
      <c r="F190" s="260" t="s">
        <v>840</v>
      </c>
      <c r="G190" s="261"/>
      <c r="H190" s="261"/>
      <c r="I190" s="262"/>
      <c r="J190" s="269" t="s">
        <v>1129</v>
      </c>
      <c r="K190" s="270"/>
      <c r="L190" s="270"/>
      <c r="M190" s="270"/>
      <c r="N190" s="270"/>
      <c r="O190" s="270"/>
      <c r="P190" s="270"/>
      <c r="Q190" s="270"/>
      <c r="R190" s="270"/>
      <c r="S190" s="270"/>
      <c r="T190" s="271"/>
    </row>
    <row r="191" spans="2:20" s="3" customFormat="1" ht="48" customHeight="1" x14ac:dyDescent="0.25">
      <c r="B191" s="260" t="s">
        <v>713</v>
      </c>
      <c r="C191" s="262"/>
      <c r="D191" s="260"/>
      <c r="E191" s="262"/>
      <c r="F191" s="260" t="s">
        <v>714</v>
      </c>
      <c r="G191" s="261"/>
      <c r="H191" s="261"/>
      <c r="I191" s="262"/>
      <c r="J191" s="269" t="s">
        <v>1130</v>
      </c>
      <c r="K191" s="270"/>
      <c r="L191" s="270"/>
      <c r="M191" s="270"/>
      <c r="N191" s="270"/>
      <c r="O191" s="270"/>
      <c r="P191" s="270"/>
      <c r="Q191" s="270"/>
      <c r="R191" s="270"/>
      <c r="S191" s="270"/>
      <c r="T191" s="271"/>
    </row>
    <row r="192" spans="2:20" s="3" customFormat="1" ht="66" customHeight="1" x14ac:dyDescent="0.25">
      <c r="B192" s="260" t="s">
        <v>795</v>
      </c>
      <c r="C192" s="262"/>
      <c r="D192" s="260"/>
      <c r="E192" s="262"/>
      <c r="F192" s="260" t="s">
        <v>898</v>
      </c>
      <c r="G192" s="261"/>
      <c r="H192" s="261"/>
      <c r="I192" s="262"/>
      <c r="J192" s="269" t="s">
        <v>1131</v>
      </c>
      <c r="K192" s="270"/>
      <c r="L192" s="270"/>
      <c r="M192" s="270"/>
      <c r="N192" s="270"/>
      <c r="O192" s="270"/>
      <c r="P192" s="270"/>
      <c r="Q192" s="270"/>
      <c r="R192" s="270"/>
      <c r="S192" s="270"/>
      <c r="T192" s="271"/>
    </row>
    <row r="193" spans="2:20" s="3" customFormat="1" ht="53.4" customHeight="1" x14ac:dyDescent="0.25">
      <c r="B193" s="260" t="s">
        <v>831</v>
      </c>
      <c r="C193" s="262"/>
      <c r="D193" s="260"/>
      <c r="E193" s="262"/>
      <c r="F193" s="260" t="s">
        <v>899</v>
      </c>
      <c r="G193" s="261"/>
      <c r="H193" s="261"/>
      <c r="I193" s="262"/>
      <c r="J193" s="269" t="s">
        <v>1132</v>
      </c>
      <c r="K193" s="270"/>
      <c r="L193" s="270"/>
      <c r="M193" s="270"/>
      <c r="N193" s="270"/>
      <c r="O193" s="270"/>
      <c r="P193" s="270"/>
      <c r="Q193" s="270"/>
      <c r="R193" s="270"/>
      <c r="S193" s="270"/>
      <c r="T193" s="271"/>
    </row>
    <row r="194" spans="2:20" s="3" customFormat="1" ht="51.6" customHeight="1" x14ac:dyDescent="0.25">
      <c r="B194" s="260" t="s">
        <v>715</v>
      </c>
      <c r="C194" s="262"/>
      <c r="D194" s="260"/>
      <c r="E194" s="262"/>
      <c r="F194" s="260" t="s">
        <v>716</v>
      </c>
      <c r="G194" s="261"/>
      <c r="H194" s="261"/>
      <c r="I194" s="262"/>
      <c r="J194" s="269" t="s">
        <v>912</v>
      </c>
      <c r="K194" s="270"/>
      <c r="L194" s="270"/>
      <c r="M194" s="270"/>
      <c r="N194" s="270"/>
      <c r="O194" s="270"/>
      <c r="P194" s="270"/>
      <c r="Q194" s="270"/>
      <c r="R194" s="270"/>
      <c r="S194" s="270"/>
      <c r="T194" s="271"/>
    </row>
    <row r="195" spans="2:20" s="3" customFormat="1" ht="38.4" customHeight="1" x14ac:dyDescent="0.25">
      <c r="B195" s="260" t="s">
        <v>671</v>
      </c>
      <c r="C195" s="262"/>
      <c r="D195" s="260"/>
      <c r="E195" s="262"/>
      <c r="F195" s="260" t="s">
        <v>672</v>
      </c>
      <c r="G195" s="261"/>
      <c r="H195" s="261"/>
      <c r="I195" s="262"/>
      <c r="J195" s="269" t="s">
        <v>993</v>
      </c>
      <c r="K195" s="270"/>
      <c r="L195" s="270"/>
      <c r="M195" s="270"/>
      <c r="N195" s="270"/>
      <c r="O195" s="270"/>
      <c r="P195" s="270"/>
      <c r="Q195" s="270"/>
      <c r="R195" s="270"/>
      <c r="S195" s="270"/>
      <c r="T195" s="271"/>
    </row>
    <row r="196" spans="2:20" s="3" customFormat="1" ht="36.6" customHeight="1" x14ac:dyDescent="0.25">
      <c r="B196" s="260" t="s">
        <v>717</v>
      </c>
      <c r="C196" s="262"/>
      <c r="D196" s="260"/>
      <c r="E196" s="262"/>
      <c r="F196" s="260" t="s">
        <v>655</v>
      </c>
      <c r="G196" s="261"/>
      <c r="H196" s="261"/>
      <c r="I196" s="262"/>
      <c r="J196" s="269" t="s">
        <v>913</v>
      </c>
      <c r="K196" s="270"/>
      <c r="L196" s="270"/>
      <c r="M196" s="270"/>
      <c r="N196" s="270"/>
      <c r="O196" s="270"/>
      <c r="P196" s="270"/>
      <c r="Q196" s="270"/>
      <c r="R196" s="270"/>
      <c r="S196" s="270"/>
      <c r="T196" s="271"/>
    </row>
    <row r="197" spans="2:20" s="3" customFormat="1" ht="34.950000000000003" customHeight="1" x14ac:dyDescent="0.25">
      <c r="B197" s="260" t="s">
        <v>718</v>
      </c>
      <c r="C197" s="262"/>
      <c r="D197" s="260"/>
      <c r="E197" s="262"/>
      <c r="F197" s="260" t="s">
        <v>796</v>
      </c>
      <c r="G197" s="261"/>
      <c r="H197" s="261"/>
      <c r="I197" s="262"/>
      <c r="J197" s="269" t="s">
        <v>994</v>
      </c>
      <c r="K197" s="270"/>
      <c r="L197" s="270"/>
      <c r="M197" s="270"/>
      <c r="N197" s="270"/>
      <c r="O197" s="270"/>
      <c r="P197" s="270"/>
      <c r="Q197" s="270"/>
      <c r="R197" s="270"/>
      <c r="S197" s="270"/>
      <c r="T197" s="271"/>
    </row>
    <row r="198" spans="2:20" s="3" customFormat="1" ht="51" customHeight="1" x14ac:dyDescent="0.25">
      <c r="B198" s="260" t="s">
        <v>797</v>
      </c>
      <c r="C198" s="262"/>
      <c r="D198" s="260"/>
      <c r="E198" s="262"/>
      <c r="F198" s="260" t="s">
        <v>798</v>
      </c>
      <c r="G198" s="261"/>
      <c r="H198" s="261"/>
      <c r="I198" s="262"/>
      <c r="J198" s="269" t="s">
        <v>1133</v>
      </c>
      <c r="K198" s="270"/>
      <c r="L198" s="270"/>
      <c r="M198" s="270"/>
      <c r="N198" s="270"/>
      <c r="O198" s="270"/>
      <c r="P198" s="270"/>
      <c r="Q198" s="270"/>
      <c r="R198" s="270"/>
      <c r="S198" s="270"/>
      <c r="T198" s="271"/>
    </row>
    <row r="199" spans="2:20" s="3" customFormat="1" ht="40.950000000000003" customHeight="1" x14ac:dyDescent="0.25">
      <c r="B199" s="260" t="s">
        <v>783</v>
      </c>
      <c r="C199" s="262"/>
      <c r="D199" s="260" t="s">
        <v>784</v>
      </c>
      <c r="E199" s="262"/>
      <c r="F199" s="260" t="s">
        <v>785</v>
      </c>
      <c r="G199" s="261"/>
      <c r="H199" s="261"/>
      <c r="I199" s="262"/>
      <c r="J199" s="269" t="s">
        <v>1134</v>
      </c>
      <c r="K199" s="270"/>
      <c r="L199" s="270"/>
      <c r="M199" s="270"/>
      <c r="N199" s="270"/>
      <c r="O199" s="270"/>
      <c r="P199" s="270"/>
      <c r="Q199" s="270"/>
      <c r="R199" s="270"/>
      <c r="S199" s="270"/>
      <c r="T199" s="271"/>
    </row>
    <row r="200" spans="2:20" s="3" customFormat="1" ht="49.2" customHeight="1" x14ac:dyDescent="0.25">
      <c r="B200" s="260" t="s">
        <v>673</v>
      </c>
      <c r="C200" s="262"/>
      <c r="D200" s="260"/>
      <c r="E200" s="262"/>
      <c r="F200" s="260" t="s">
        <v>742</v>
      </c>
      <c r="G200" s="261"/>
      <c r="H200" s="261"/>
      <c r="I200" s="262"/>
      <c r="J200" s="269" t="s">
        <v>995</v>
      </c>
      <c r="K200" s="270"/>
      <c r="L200" s="270"/>
      <c r="M200" s="270"/>
      <c r="N200" s="270"/>
      <c r="O200" s="270"/>
      <c r="P200" s="270"/>
      <c r="Q200" s="270"/>
      <c r="R200" s="270"/>
      <c r="S200" s="270"/>
      <c r="T200" s="271"/>
    </row>
    <row r="201" spans="2:20" s="3" customFormat="1" ht="37.200000000000003" customHeight="1" x14ac:dyDescent="0.25">
      <c r="B201" s="260" t="s">
        <v>735</v>
      </c>
      <c r="C201" s="262"/>
      <c r="D201" s="260"/>
      <c r="E201" s="262"/>
      <c r="F201" s="260" t="s">
        <v>916</v>
      </c>
      <c r="G201" s="261"/>
      <c r="H201" s="261"/>
      <c r="I201" s="262"/>
      <c r="J201" s="269" t="s">
        <v>1135</v>
      </c>
      <c r="K201" s="270"/>
      <c r="L201" s="270"/>
      <c r="M201" s="270"/>
      <c r="N201" s="270"/>
      <c r="O201" s="270"/>
      <c r="P201" s="270"/>
      <c r="Q201" s="270"/>
      <c r="R201" s="270"/>
      <c r="S201" s="270"/>
      <c r="T201" s="271"/>
    </row>
    <row r="202" spans="2:20" s="3" customFormat="1" ht="50.4" customHeight="1" x14ac:dyDescent="0.25">
      <c r="B202" s="260" t="s">
        <v>719</v>
      </c>
      <c r="C202" s="262"/>
      <c r="D202" s="260"/>
      <c r="E202" s="262"/>
      <c r="F202" s="260" t="s">
        <v>674</v>
      </c>
      <c r="G202" s="261"/>
      <c r="H202" s="261"/>
      <c r="I202" s="262"/>
      <c r="J202" s="269" t="s">
        <v>1136</v>
      </c>
      <c r="K202" s="270"/>
      <c r="L202" s="270"/>
      <c r="M202" s="270"/>
      <c r="N202" s="270"/>
      <c r="O202" s="270"/>
      <c r="P202" s="270"/>
      <c r="Q202" s="270"/>
      <c r="R202" s="270"/>
      <c r="S202" s="270"/>
      <c r="T202" s="271"/>
    </row>
    <row r="203" spans="2:20" s="3" customFormat="1" ht="50.4" customHeight="1" x14ac:dyDescent="0.25">
      <c r="B203" s="260" t="s">
        <v>841</v>
      </c>
      <c r="C203" s="262"/>
      <c r="D203" s="260"/>
      <c r="E203" s="262"/>
      <c r="F203" s="260" t="s">
        <v>842</v>
      </c>
      <c r="G203" s="261"/>
      <c r="H203" s="261"/>
      <c r="I203" s="262"/>
      <c r="J203" s="269" t="s">
        <v>1137</v>
      </c>
      <c r="K203" s="270"/>
      <c r="L203" s="270"/>
      <c r="M203" s="270"/>
      <c r="N203" s="270"/>
      <c r="O203" s="270"/>
      <c r="P203" s="270"/>
      <c r="Q203" s="270"/>
      <c r="R203" s="270"/>
      <c r="S203" s="270"/>
      <c r="T203" s="271"/>
    </row>
    <row r="204" spans="2:20" s="3" customFormat="1" ht="69.599999999999994" customHeight="1" x14ac:dyDescent="0.25">
      <c r="B204" s="260" t="s">
        <v>843</v>
      </c>
      <c r="C204" s="262"/>
      <c r="D204" s="260"/>
      <c r="E204" s="262"/>
      <c r="F204" s="260" t="s">
        <v>878</v>
      </c>
      <c r="G204" s="261"/>
      <c r="H204" s="261"/>
      <c r="I204" s="262"/>
      <c r="J204" s="269" t="s">
        <v>1138</v>
      </c>
      <c r="K204" s="270"/>
      <c r="L204" s="270"/>
      <c r="M204" s="270"/>
      <c r="N204" s="270"/>
      <c r="O204" s="270"/>
      <c r="P204" s="270"/>
      <c r="Q204" s="270"/>
      <c r="R204" s="270"/>
      <c r="S204" s="270"/>
      <c r="T204" s="271"/>
    </row>
    <row r="205" spans="2:20" s="3" customFormat="1" ht="50.4" customHeight="1" x14ac:dyDescent="0.25">
      <c r="B205" s="260" t="s">
        <v>879</v>
      </c>
      <c r="C205" s="262"/>
      <c r="D205" s="260"/>
      <c r="E205" s="262"/>
      <c r="F205" s="260" t="s">
        <v>844</v>
      </c>
      <c r="G205" s="261"/>
      <c r="H205" s="261"/>
      <c r="I205" s="262"/>
      <c r="J205" s="269" t="s">
        <v>1139</v>
      </c>
      <c r="K205" s="270"/>
      <c r="L205" s="270"/>
      <c r="M205" s="270"/>
      <c r="N205" s="270"/>
      <c r="O205" s="270"/>
      <c r="P205" s="270"/>
      <c r="Q205" s="270"/>
      <c r="R205" s="270"/>
      <c r="S205" s="270"/>
      <c r="T205" s="271"/>
    </row>
    <row r="206" spans="2:20" s="3" customFormat="1" ht="55.2" customHeight="1" x14ac:dyDescent="0.25">
      <c r="B206" s="260" t="s">
        <v>917</v>
      </c>
      <c r="C206" s="262"/>
      <c r="D206" s="260"/>
      <c r="E206" s="262"/>
      <c r="F206" s="260" t="s">
        <v>918</v>
      </c>
      <c r="G206" s="261"/>
      <c r="H206" s="261"/>
      <c r="I206" s="262"/>
      <c r="J206" s="269" t="s">
        <v>1140</v>
      </c>
      <c r="K206" s="270"/>
      <c r="L206" s="270"/>
      <c r="M206" s="270"/>
      <c r="N206" s="270"/>
      <c r="O206" s="270"/>
      <c r="P206" s="270"/>
      <c r="Q206" s="270"/>
      <c r="R206" s="270"/>
      <c r="S206" s="270"/>
      <c r="T206" s="271"/>
    </row>
    <row r="207" spans="2:20" s="3" customFormat="1" ht="54.6" customHeight="1" x14ac:dyDescent="0.25">
      <c r="B207" s="260" t="s">
        <v>955</v>
      </c>
      <c r="C207" s="262"/>
      <c r="D207" s="260"/>
      <c r="E207" s="262"/>
      <c r="F207" s="260" t="s">
        <v>956</v>
      </c>
      <c r="G207" s="261"/>
      <c r="H207" s="261"/>
      <c r="I207" s="262"/>
      <c r="J207" s="269" t="s">
        <v>1141</v>
      </c>
      <c r="K207" s="270"/>
      <c r="L207" s="270"/>
      <c r="M207" s="270"/>
      <c r="N207" s="270"/>
      <c r="O207" s="270"/>
      <c r="P207" s="270"/>
      <c r="Q207" s="270"/>
      <c r="R207" s="270"/>
      <c r="S207" s="270"/>
      <c r="T207" s="271"/>
    </row>
    <row r="208" spans="2:20" s="3" customFormat="1" ht="31.2" customHeight="1" x14ac:dyDescent="0.25">
      <c r="B208" s="260" t="s">
        <v>845</v>
      </c>
      <c r="C208" s="262"/>
      <c r="D208" s="260"/>
      <c r="E208" s="262"/>
      <c r="F208" s="260" t="s">
        <v>846</v>
      </c>
      <c r="G208" s="261"/>
      <c r="H208" s="261"/>
      <c r="I208" s="262"/>
      <c r="J208" s="269" t="s">
        <v>1142</v>
      </c>
      <c r="K208" s="270"/>
      <c r="L208" s="270"/>
      <c r="M208" s="270"/>
      <c r="N208" s="270"/>
      <c r="O208" s="270"/>
      <c r="P208" s="270"/>
      <c r="Q208" s="270"/>
      <c r="R208" s="270"/>
      <c r="S208" s="270"/>
      <c r="T208" s="271"/>
    </row>
    <row r="209" spans="2:20" s="3" customFormat="1" x14ac:dyDescent="0.25">
      <c r="B209" s="285"/>
      <c r="C209" s="303"/>
      <c r="D209" s="303"/>
      <c r="E209" s="303"/>
      <c r="F209" s="303"/>
      <c r="G209" s="303"/>
      <c r="H209" s="303"/>
      <c r="I209" s="303"/>
      <c r="J209" s="303"/>
      <c r="K209" s="303"/>
      <c r="L209" s="303"/>
      <c r="M209" s="303"/>
      <c r="N209" s="303"/>
      <c r="O209" s="303"/>
      <c r="P209" s="303"/>
      <c r="Q209" s="303"/>
      <c r="R209" s="303"/>
      <c r="S209" s="303"/>
      <c r="T209" s="286"/>
    </row>
    <row r="210" spans="2:20" s="3" customFormat="1" ht="30.45" customHeight="1" x14ac:dyDescent="0.25">
      <c r="B210" s="623" t="s">
        <v>88</v>
      </c>
      <c r="C210" s="624"/>
      <c r="D210" s="624"/>
      <c r="E210" s="624"/>
      <c r="F210" s="624"/>
      <c r="G210" s="624"/>
      <c r="H210" s="624"/>
      <c r="I210" s="624"/>
      <c r="J210" s="624"/>
      <c r="K210" s="624"/>
      <c r="L210" s="624"/>
      <c r="M210" s="624"/>
      <c r="N210" s="624"/>
      <c r="O210" s="624"/>
      <c r="P210" s="624"/>
      <c r="Q210" s="624"/>
      <c r="R210" s="624"/>
      <c r="S210" s="624"/>
      <c r="T210" s="625"/>
    </row>
    <row r="211" spans="2:20" s="3" customFormat="1" ht="41.7" customHeight="1" x14ac:dyDescent="0.25">
      <c r="B211" s="328" t="s">
        <v>89</v>
      </c>
      <c r="C211" s="364" t="s">
        <v>678</v>
      </c>
      <c r="D211" s="365"/>
      <c r="E211" s="365"/>
      <c r="F211" s="365"/>
      <c r="G211" s="365"/>
      <c r="H211" s="365"/>
      <c r="I211" s="365"/>
      <c r="J211" s="365"/>
      <c r="K211" s="365"/>
      <c r="L211" s="365"/>
      <c r="M211" s="365"/>
      <c r="N211" s="365"/>
      <c r="O211" s="365"/>
      <c r="P211" s="365"/>
      <c r="Q211" s="365"/>
      <c r="R211" s="365"/>
      <c r="S211" s="365"/>
      <c r="T211" s="366"/>
    </row>
    <row r="212" spans="2:20" s="3" customFormat="1" ht="22.5" customHeight="1" x14ac:dyDescent="0.25">
      <c r="B212" s="329"/>
      <c r="C212" s="297" t="s">
        <v>121</v>
      </c>
      <c r="D212" s="298"/>
      <c r="E212" s="298"/>
      <c r="F212" s="298"/>
      <c r="G212" s="298"/>
      <c r="H212" s="298"/>
      <c r="I212" s="298"/>
      <c r="J212" s="298"/>
      <c r="K212" s="298"/>
      <c r="L212" s="299"/>
      <c r="M212" s="297"/>
      <c r="N212" s="298"/>
      <c r="O212" s="298"/>
      <c r="P212" s="298"/>
      <c r="Q212" s="298"/>
      <c r="R212" s="298"/>
      <c r="S212" s="298"/>
      <c r="T212" s="299"/>
    </row>
    <row r="213" spans="2:20" s="3" customFormat="1" ht="22.5" customHeight="1" x14ac:dyDescent="0.25">
      <c r="B213" s="329"/>
      <c r="C213" s="253" t="s">
        <v>76</v>
      </c>
      <c r="D213" s="253"/>
      <c r="E213" s="253"/>
      <c r="F213" s="253" t="s">
        <v>562</v>
      </c>
      <c r="G213" s="253"/>
      <c r="H213" s="253" t="s">
        <v>64</v>
      </c>
      <c r="I213" s="253"/>
      <c r="J213" s="253" t="s">
        <v>90</v>
      </c>
      <c r="K213" s="253"/>
      <c r="L213" s="253"/>
      <c r="M213" s="304"/>
      <c r="N213" s="305"/>
      <c r="O213" s="305"/>
      <c r="P213" s="305"/>
      <c r="Q213" s="305"/>
      <c r="R213" s="305"/>
      <c r="S213" s="305"/>
      <c r="T213" s="306"/>
    </row>
    <row r="214" spans="2:20" s="3" customFormat="1" ht="22.5" customHeight="1" x14ac:dyDescent="0.25">
      <c r="B214" s="329"/>
      <c r="C214" s="266" t="s">
        <v>78</v>
      </c>
      <c r="D214" s="266"/>
      <c r="E214" s="266"/>
      <c r="F214" s="272">
        <f>+H217/100</f>
        <v>0.35</v>
      </c>
      <c r="G214" s="272"/>
      <c r="H214" s="272">
        <v>0.44379999999999997</v>
      </c>
      <c r="I214" s="272"/>
      <c r="J214" s="273">
        <f>F214-H214</f>
        <v>-9.3799999999999994E-2</v>
      </c>
      <c r="K214" s="273"/>
      <c r="L214" s="273"/>
      <c r="M214" s="307"/>
      <c r="N214" s="308"/>
      <c r="O214" s="308"/>
      <c r="P214" s="308"/>
      <c r="Q214" s="308"/>
      <c r="R214" s="308"/>
      <c r="S214" s="308"/>
      <c r="T214" s="309"/>
    </row>
    <row r="215" spans="2:20" s="3" customFormat="1" ht="22.5" customHeight="1" x14ac:dyDescent="0.25">
      <c r="B215" s="329"/>
      <c r="C215" s="133"/>
      <c r="D215" s="133"/>
      <c r="E215" s="133"/>
      <c r="F215" s="132"/>
      <c r="G215" s="132"/>
      <c r="H215" s="132"/>
      <c r="I215" s="132"/>
      <c r="J215" s="132"/>
      <c r="K215" s="132"/>
      <c r="L215" s="132"/>
      <c r="M215" s="307"/>
      <c r="N215" s="308"/>
      <c r="O215" s="308"/>
      <c r="P215" s="308"/>
      <c r="Q215" s="308"/>
      <c r="R215" s="308"/>
      <c r="S215" s="308"/>
      <c r="T215" s="309"/>
    </row>
    <row r="216" spans="2:20" s="3" customFormat="1" ht="27" customHeight="1" x14ac:dyDescent="0.25">
      <c r="B216" s="329"/>
      <c r="C216" s="253" t="s">
        <v>79</v>
      </c>
      <c r="D216" s="253"/>
      <c r="E216" s="285" t="s">
        <v>66</v>
      </c>
      <c r="F216" s="286"/>
      <c r="G216" s="135" t="s">
        <v>80</v>
      </c>
      <c r="H216" s="273" t="s">
        <v>81</v>
      </c>
      <c r="I216" s="273"/>
      <c r="J216" s="135" t="s">
        <v>82</v>
      </c>
      <c r="K216" s="273" t="s">
        <v>83</v>
      </c>
      <c r="L216" s="273"/>
      <c r="M216" s="307"/>
      <c r="N216" s="308"/>
      <c r="O216" s="308"/>
      <c r="P216" s="308"/>
      <c r="Q216" s="308"/>
      <c r="R216" s="308"/>
      <c r="S216" s="308"/>
      <c r="T216" s="309"/>
    </row>
    <row r="217" spans="2:20" s="3" customFormat="1" ht="30" customHeight="1" x14ac:dyDescent="0.25">
      <c r="B217" s="329"/>
      <c r="C217" s="274">
        <f>I144</f>
        <v>43044</v>
      </c>
      <c r="D217" s="274"/>
      <c r="E217" s="288">
        <f>J144</f>
        <v>44484</v>
      </c>
      <c r="F217" s="289"/>
      <c r="G217" s="20">
        <f>K144</f>
        <v>1440</v>
      </c>
      <c r="H217" s="313">
        <v>35</v>
      </c>
      <c r="I217" s="314"/>
      <c r="J217" s="314"/>
      <c r="K217" s="314"/>
      <c r="L217" s="315"/>
      <c r="M217" s="307"/>
      <c r="N217" s="308"/>
      <c r="O217" s="308"/>
      <c r="P217" s="308"/>
      <c r="Q217" s="308"/>
      <c r="R217" s="308"/>
      <c r="S217" s="308"/>
      <c r="T217" s="309"/>
    </row>
    <row r="218" spans="2:20" s="3" customFormat="1" ht="25.5" customHeight="1" x14ac:dyDescent="0.25">
      <c r="B218" s="329"/>
      <c r="C218" s="133"/>
      <c r="D218" s="134"/>
      <c r="E218" s="131"/>
      <c r="F218" s="20"/>
      <c r="G218" s="23"/>
      <c r="H218" s="23"/>
      <c r="I218" s="20"/>
      <c r="J218" s="22"/>
      <c r="K218" s="22"/>
      <c r="L218" s="132"/>
      <c r="M218" s="307"/>
      <c r="N218" s="308"/>
      <c r="O218" s="308"/>
      <c r="P218" s="308"/>
      <c r="Q218" s="308"/>
      <c r="R218" s="308"/>
      <c r="S218" s="308"/>
      <c r="T218" s="309"/>
    </row>
    <row r="219" spans="2:20" s="3" customFormat="1" ht="19.5" customHeight="1" x14ac:dyDescent="0.25">
      <c r="B219" s="329"/>
      <c r="C219" s="297" t="s">
        <v>84</v>
      </c>
      <c r="D219" s="298"/>
      <c r="E219" s="298"/>
      <c r="F219" s="298"/>
      <c r="G219" s="298"/>
      <c r="H219" s="298"/>
      <c r="I219" s="298"/>
      <c r="J219" s="298"/>
      <c r="K219" s="298"/>
      <c r="L219" s="299"/>
      <c r="M219" s="310"/>
      <c r="N219" s="311"/>
      <c r="O219" s="311"/>
      <c r="P219" s="311"/>
      <c r="Q219" s="311"/>
      <c r="R219" s="311"/>
      <c r="S219" s="311"/>
      <c r="T219" s="312"/>
    </row>
    <row r="220" spans="2:20" s="3" customFormat="1" ht="22.5" customHeight="1" x14ac:dyDescent="0.25">
      <c r="B220" s="329"/>
      <c r="C220" s="480" t="s">
        <v>85</v>
      </c>
      <c r="D220" s="481"/>
      <c r="E220" s="481"/>
      <c r="F220" s="482"/>
      <c r="G220" s="345" t="s">
        <v>46</v>
      </c>
      <c r="H220" s="345"/>
      <c r="I220" s="345"/>
      <c r="J220" s="345"/>
      <c r="K220" s="346" t="s">
        <v>86</v>
      </c>
      <c r="L220" s="346"/>
      <c r="M220" s="346"/>
      <c r="N220" s="346"/>
      <c r="O220" s="346"/>
      <c r="P220" s="346"/>
      <c r="Q220" s="346"/>
      <c r="R220" s="346"/>
      <c r="S220" s="346"/>
      <c r="T220" s="346"/>
    </row>
    <row r="221" spans="2:20" ht="35.25" customHeight="1" x14ac:dyDescent="0.3">
      <c r="B221" s="329"/>
      <c r="C221" s="345" t="s">
        <v>87</v>
      </c>
      <c r="D221" s="345"/>
      <c r="E221" s="480" t="s">
        <v>563</v>
      </c>
      <c r="F221" s="482"/>
      <c r="G221" s="345"/>
      <c r="H221" s="345"/>
      <c r="I221" s="345"/>
      <c r="J221" s="345"/>
      <c r="K221" s="346"/>
      <c r="L221" s="346"/>
      <c r="M221" s="346"/>
      <c r="N221" s="346"/>
      <c r="O221" s="346"/>
      <c r="P221" s="346"/>
      <c r="Q221" s="346"/>
      <c r="R221" s="346"/>
      <c r="S221" s="346"/>
      <c r="T221" s="346"/>
    </row>
    <row r="222" spans="2:20" s="3" customFormat="1" ht="57" customHeight="1" x14ac:dyDescent="0.25">
      <c r="B222" s="329"/>
      <c r="C222" s="259" t="s">
        <v>799</v>
      </c>
      <c r="D222" s="331"/>
      <c r="E222" s="251"/>
      <c r="F222" s="252"/>
      <c r="G222" s="254" t="s">
        <v>657</v>
      </c>
      <c r="H222" s="255"/>
      <c r="I222" s="255"/>
      <c r="J222" s="256"/>
      <c r="K222" s="269" t="s">
        <v>832</v>
      </c>
      <c r="L222" s="270"/>
      <c r="M222" s="270"/>
      <c r="N222" s="270"/>
      <c r="O222" s="270"/>
      <c r="P222" s="270"/>
      <c r="Q222" s="270"/>
      <c r="R222" s="270"/>
      <c r="S222" s="270"/>
      <c r="T222" s="271"/>
    </row>
    <row r="223" spans="2:20" s="3" customFormat="1" ht="37.200000000000003" customHeight="1" x14ac:dyDescent="0.25">
      <c r="B223" s="329"/>
      <c r="C223" s="259" t="s">
        <v>806</v>
      </c>
      <c r="D223" s="331"/>
      <c r="E223" s="251"/>
      <c r="F223" s="252"/>
      <c r="G223" s="254" t="s">
        <v>816</v>
      </c>
      <c r="H223" s="255"/>
      <c r="I223" s="255"/>
      <c r="J223" s="256"/>
      <c r="K223" s="269" t="s">
        <v>1143</v>
      </c>
      <c r="L223" s="270"/>
      <c r="M223" s="270"/>
      <c r="N223" s="270"/>
      <c r="O223" s="270"/>
      <c r="P223" s="270"/>
      <c r="Q223" s="270"/>
      <c r="R223" s="270"/>
      <c r="S223" s="270"/>
      <c r="T223" s="271"/>
    </row>
    <row r="224" spans="2:20" s="3" customFormat="1" ht="47.4" customHeight="1" x14ac:dyDescent="0.25">
      <c r="B224" s="329"/>
      <c r="C224" s="259" t="s">
        <v>706</v>
      </c>
      <c r="D224" s="331"/>
      <c r="E224" s="251"/>
      <c r="F224" s="252"/>
      <c r="G224" s="254" t="s">
        <v>936</v>
      </c>
      <c r="H224" s="255"/>
      <c r="I224" s="255"/>
      <c r="J224" s="256"/>
      <c r="K224" s="269" t="s">
        <v>1144</v>
      </c>
      <c r="L224" s="270"/>
      <c r="M224" s="270"/>
      <c r="N224" s="270"/>
      <c r="O224" s="270"/>
      <c r="P224" s="270"/>
      <c r="Q224" s="270"/>
      <c r="R224" s="270"/>
      <c r="S224" s="270"/>
      <c r="T224" s="271"/>
    </row>
    <row r="225" spans="2:20" s="3" customFormat="1" ht="66.599999999999994" customHeight="1" x14ac:dyDescent="0.25">
      <c r="B225" s="329"/>
      <c r="C225" s="259" t="s">
        <v>833</v>
      </c>
      <c r="D225" s="331"/>
      <c r="E225" s="251"/>
      <c r="F225" s="252"/>
      <c r="G225" s="254" t="s">
        <v>937</v>
      </c>
      <c r="H225" s="255"/>
      <c r="I225" s="255"/>
      <c r="J225" s="256"/>
      <c r="K225" s="269" t="s">
        <v>1145</v>
      </c>
      <c r="L225" s="270"/>
      <c r="M225" s="270"/>
      <c r="N225" s="270"/>
      <c r="O225" s="270"/>
      <c r="P225" s="270"/>
      <c r="Q225" s="270"/>
      <c r="R225" s="270"/>
      <c r="S225" s="270"/>
      <c r="T225" s="271"/>
    </row>
    <row r="226" spans="2:20" s="3" customFormat="1" ht="30" customHeight="1" x14ac:dyDescent="0.25">
      <c r="B226" s="329"/>
      <c r="C226" s="259" t="s">
        <v>683</v>
      </c>
      <c r="D226" s="259"/>
      <c r="E226" s="251"/>
      <c r="F226" s="252"/>
      <c r="G226" s="254" t="s">
        <v>656</v>
      </c>
      <c r="H226" s="254"/>
      <c r="I226" s="254"/>
      <c r="J226" s="254"/>
      <c r="K226" s="257" t="s">
        <v>870</v>
      </c>
      <c r="L226" s="258"/>
      <c r="M226" s="258"/>
      <c r="N226" s="258"/>
      <c r="O226" s="258"/>
      <c r="P226" s="258"/>
      <c r="Q226" s="258"/>
      <c r="R226" s="258"/>
      <c r="S226" s="258"/>
      <c r="T226" s="258"/>
    </row>
    <row r="227" spans="2:20" s="3" customFormat="1" ht="40.950000000000003" customHeight="1" x14ac:dyDescent="0.25">
      <c r="B227" s="329"/>
      <c r="C227" s="259" t="s">
        <v>919</v>
      </c>
      <c r="D227" s="259"/>
      <c r="E227" s="251"/>
      <c r="F227" s="252"/>
      <c r="G227" s="254" t="s">
        <v>920</v>
      </c>
      <c r="H227" s="254"/>
      <c r="I227" s="254"/>
      <c r="J227" s="254"/>
      <c r="K227" s="257" t="s">
        <v>938</v>
      </c>
      <c r="L227" s="258"/>
      <c r="M227" s="258"/>
      <c r="N227" s="258"/>
      <c r="O227" s="258"/>
      <c r="P227" s="258"/>
      <c r="Q227" s="258"/>
      <c r="R227" s="258"/>
      <c r="S227" s="258"/>
      <c r="T227" s="258"/>
    </row>
    <row r="228" spans="2:20" s="3" customFormat="1" ht="54.6" customHeight="1" x14ac:dyDescent="0.25">
      <c r="B228" s="329"/>
      <c r="C228" s="251" t="s">
        <v>684</v>
      </c>
      <c r="D228" s="252"/>
      <c r="E228" s="251"/>
      <c r="F228" s="252"/>
      <c r="G228" s="254" t="s">
        <v>657</v>
      </c>
      <c r="H228" s="254"/>
      <c r="I228" s="254"/>
      <c r="J228" s="254"/>
      <c r="K228" s="257" t="s">
        <v>951</v>
      </c>
      <c r="L228" s="257"/>
      <c r="M228" s="257"/>
      <c r="N228" s="257"/>
      <c r="O228" s="257"/>
      <c r="P228" s="257"/>
      <c r="Q228" s="257"/>
      <c r="R228" s="257"/>
      <c r="S228" s="257"/>
      <c r="T228" s="257"/>
    </row>
    <row r="229" spans="2:20" s="3" customFormat="1" ht="30.6" customHeight="1" x14ac:dyDescent="0.25">
      <c r="B229" s="329"/>
      <c r="C229" s="251" t="s">
        <v>703</v>
      </c>
      <c r="D229" s="252"/>
      <c r="E229" s="251"/>
      <c r="F229" s="252"/>
      <c r="G229" s="254" t="s">
        <v>704</v>
      </c>
      <c r="H229" s="254"/>
      <c r="I229" s="254"/>
      <c r="J229" s="254"/>
      <c r="K229" s="269" t="s">
        <v>807</v>
      </c>
      <c r="L229" s="270"/>
      <c r="M229" s="270"/>
      <c r="N229" s="270"/>
      <c r="O229" s="270"/>
      <c r="P229" s="270"/>
      <c r="Q229" s="270"/>
      <c r="R229" s="270"/>
      <c r="S229" s="270"/>
      <c r="T229" s="271"/>
    </row>
    <row r="230" spans="2:20" s="3" customFormat="1" ht="70.2" customHeight="1" x14ac:dyDescent="0.25">
      <c r="B230" s="329"/>
      <c r="C230" s="251" t="s">
        <v>736</v>
      </c>
      <c r="D230" s="252"/>
      <c r="E230" s="251"/>
      <c r="F230" s="252"/>
      <c r="G230" s="254" t="s">
        <v>748</v>
      </c>
      <c r="H230" s="254"/>
      <c r="I230" s="254"/>
      <c r="J230" s="254"/>
      <c r="K230" s="269" t="s">
        <v>1146</v>
      </c>
      <c r="L230" s="270"/>
      <c r="M230" s="270"/>
      <c r="N230" s="270"/>
      <c r="O230" s="270"/>
      <c r="P230" s="270"/>
      <c r="Q230" s="270"/>
      <c r="R230" s="270"/>
      <c r="S230" s="270"/>
      <c r="T230" s="271"/>
    </row>
    <row r="231" spans="2:20" s="3" customFormat="1" ht="30.6" customHeight="1" x14ac:dyDescent="0.25">
      <c r="B231" s="329"/>
      <c r="C231" s="251" t="s">
        <v>685</v>
      </c>
      <c r="D231" s="252"/>
      <c r="E231" s="251"/>
      <c r="F231" s="252"/>
      <c r="G231" s="254" t="s">
        <v>686</v>
      </c>
      <c r="H231" s="254"/>
      <c r="I231" s="254"/>
      <c r="J231" s="254"/>
      <c r="K231" s="257" t="s">
        <v>720</v>
      </c>
      <c r="L231" s="257"/>
      <c r="M231" s="257"/>
      <c r="N231" s="257"/>
      <c r="O231" s="257"/>
      <c r="P231" s="257"/>
      <c r="Q231" s="257"/>
      <c r="R231" s="257"/>
      <c r="S231" s="257"/>
      <c r="T231" s="257"/>
    </row>
    <row r="232" spans="2:20" s="3" customFormat="1" ht="75" customHeight="1" x14ac:dyDescent="0.25">
      <c r="B232" s="329"/>
      <c r="C232" s="251" t="s">
        <v>687</v>
      </c>
      <c r="D232" s="252"/>
      <c r="E232" s="251"/>
      <c r="F232" s="252"/>
      <c r="G232" s="254" t="s">
        <v>658</v>
      </c>
      <c r="H232" s="254"/>
      <c r="I232" s="254"/>
      <c r="J232" s="254"/>
      <c r="K232" s="257" t="s">
        <v>1147</v>
      </c>
      <c r="L232" s="257"/>
      <c r="M232" s="257"/>
      <c r="N232" s="257"/>
      <c r="O232" s="257"/>
      <c r="P232" s="257"/>
      <c r="Q232" s="257"/>
      <c r="R232" s="257"/>
      <c r="S232" s="257"/>
      <c r="T232" s="257"/>
    </row>
    <row r="233" spans="2:20" s="3" customFormat="1" ht="60" customHeight="1" x14ac:dyDescent="0.25">
      <c r="B233" s="329"/>
      <c r="C233" s="251" t="s">
        <v>688</v>
      </c>
      <c r="D233" s="252"/>
      <c r="E233" s="251"/>
      <c r="F233" s="252"/>
      <c r="G233" s="254" t="s">
        <v>659</v>
      </c>
      <c r="H233" s="254"/>
      <c r="I233" s="254"/>
      <c r="J233" s="254"/>
      <c r="K233" s="257" t="s">
        <v>880</v>
      </c>
      <c r="L233" s="257"/>
      <c r="M233" s="257"/>
      <c r="N233" s="257"/>
      <c r="O233" s="257"/>
      <c r="P233" s="257"/>
      <c r="Q233" s="257"/>
      <c r="R233" s="257"/>
      <c r="S233" s="257"/>
      <c r="T233" s="257"/>
    </row>
    <row r="234" spans="2:20" s="3" customFormat="1" ht="67.95" customHeight="1" x14ac:dyDescent="0.25">
      <c r="B234" s="329"/>
      <c r="C234" s="251" t="s">
        <v>689</v>
      </c>
      <c r="D234" s="252"/>
      <c r="E234" s="251" t="s">
        <v>739</v>
      </c>
      <c r="F234" s="252"/>
      <c r="G234" s="254" t="s">
        <v>660</v>
      </c>
      <c r="H234" s="254"/>
      <c r="I234" s="254"/>
      <c r="J234" s="254"/>
      <c r="K234" s="257" t="s">
        <v>1148</v>
      </c>
      <c r="L234" s="257"/>
      <c r="M234" s="257"/>
      <c r="N234" s="257"/>
      <c r="O234" s="257"/>
      <c r="P234" s="257"/>
      <c r="Q234" s="257"/>
      <c r="R234" s="257"/>
      <c r="S234" s="257"/>
      <c r="T234" s="257"/>
    </row>
    <row r="235" spans="2:20" s="3" customFormat="1" ht="84.6" customHeight="1" x14ac:dyDescent="0.25">
      <c r="B235" s="329"/>
      <c r="C235" s="251" t="s">
        <v>834</v>
      </c>
      <c r="D235" s="252"/>
      <c r="E235" s="251" t="s">
        <v>835</v>
      </c>
      <c r="F235" s="252"/>
      <c r="G235" s="254" t="s">
        <v>698</v>
      </c>
      <c r="H235" s="254"/>
      <c r="I235" s="254"/>
      <c r="J235" s="254"/>
      <c r="K235" s="257" t="s">
        <v>1149</v>
      </c>
      <c r="L235" s="257"/>
      <c r="M235" s="257"/>
      <c r="N235" s="257"/>
      <c r="O235" s="257"/>
      <c r="P235" s="257"/>
      <c r="Q235" s="257"/>
      <c r="R235" s="257"/>
      <c r="S235" s="257"/>
      <c r="T235" s="257"/>
    </row>
    <row r="236" spans="2:20" s="3" customFormat="1" ht="72" customHeight="1" x14ac:dyDescent="0.25">
      <c r="B236" s="329"/>
      <c r="C236" s="251" t="s">
        <v>914</v>
      </c>
      <c r="D236" s="252"/>
      <c r="E236" s="251"/>
      <c r="F236" s="252"/>
      <c r="G236" s="291" t="s">
        <v>808</v>
      </c>
      <c r="H236" s="255"/>
      <c r="I236" s="255"/>
      <c r="J236" s="256"/>
      <c r="K236" s="269" t="s">
        <v>996</v>
      </c>
      <c r="L236" s="270"/>
      <c r="M236" s="270"/>
      <c r="N236" s="270"/>
      <c r="O236" s="270"/>
      <c r="P236" s="270"/>
      <c r="Q236" s="270"/>
      <c r="R236" s="270"/>
      <c r="S236" s="270"/>
      <c r="T236" s="271"/>
    </row>
    <row r="237" spans="2:20" s="25" customFormat="1" ht="60" customHeight="1" x14ac:dyDescent="0.3">
      <c r="B237" s="329"/>
      <c r="C237" s="251" t="s">
        <v>707</v>
      </c>
      <c r="D237" s="252"/>
      <c r="E237" s="251"/>
      <c r="F237" s="252"/>
      <c r="G237" s="291" t="s">
        <v>900</v>
      </c>
      <c r="H237" s="255"/>
      <c r="I237" s="255"/>
      <c r="J237" s="256"/>
      <c r="K237" s="269" t="s">
        <v>1150</v>
      </c>
      <c r="L237" s="270"/>
      <c r="M237" s="270"/>
      <c r="N237" s="270"/>
      <c r="O237" s="270"/>
      <c r="P237" s="270"/>
      <c r="Q237" s="270"/>
      <c r="R237" s="270"/>
      <c r="S237" s="270"/>
      <c r="T237" s="271"/>
    </row>
    <row r="238" spans="2:20" s="25" customFormat="1" ht="54" customHeight="1" x14ac:dyDescent="0.3">
      <c r="B238" s="329"/>
      <c r="C238" s="251" t="s">
        <v>881</v>
      </c>
      <c r="D238" s="252"/>
      <c r="E238" s="251" t="s">
        <v>661</v>
      </c>
      <c r="F238" s="252"/>
      <c r="G238" s="254" t="s">
        <v>662</v>
      </c>
      <c r="H238" s="254"/>
      <c r="I238" s="254"/>
      <c r="J238" s="254"/>
      <c r="K238" s="257" t="s">
        <v>1151</v>
      </c>
      <c r="L238" s="257"/>
      <c r="M238" s="257"/>
      <c r="N238" s="257"/>
      <c r="O238" s="257"/>
      <c r="P238" s="257"/>
      <c r="Q238" s="257"/>
      <c r="R238" s="257"/>
      <c r="S238" s="257"/>
      <c r="T238" s="257"/>
    </row>
    <row r="239" spans="2:20" s="25" customFormat="1" ht="54.6" customHeight="1" x14ac:dyDescent="0.3">
      <c r="B239" s="329"/>
      <c r="C239" s="251" t="s">
        <v>882</v>
      </c>
      <c r="D239" s="252"/>
      <c r="E239" s="251" t="s">
        <v>786</v>
      </c>
      <c r="F239" s="252"/>
      <c r="G239" s="254" t="s">
        <v>927</v>
      </c>
      <c r="H239" s="254"/>
      <c r="I239" s="254"/>
      <c r="J239" s="254"/>
      <c r="K239" s="257" t="s">
        <v>997</v>
      </c>
      <c r="L239" s="257"/>
      <c r="M239" s="257"/>
      <c r="N239" s="257"/>
      <c r="O239" s="257"/>
      <c r="P239" s="257"/>
      <c r="Q239" s="257"/>
      <c r="R239" s="257"/>
      <c r="S239" s="257"/>
      <c r="T239" s="257"/>
    </row>
    <row r="240" spans="2:20" s="25" customFormat="1" ht="30" customHeight="1" x14ac:dyDescent="0.3">
      <c r="B240" s="329"/>
      <c r="C240" s="251" t="s">
        <v>883</v>
      </c>
      <c r="D240" s="252"/>
      <c r="E240" s="251"/>
      <c r="F240" s="252"/>
      <c r="G240" s="254" t="s">
        <v>660</v>
      </c>
      <c r="H240" s="254"/>
      <c r="I240" s="254"/>
      <c r="J240" s="254"/>
      <c r="K240" s="257" t="s">
        <v>957</v>
      </c>
      <c r="L240" s="257"/>
      <c r="M240" s="257"/>
      <c r="N240" s="257"/>
      <c r="O240" s="257"/>
      <c r="P240" s="257"/>
      <c r="Q240" s="257"/>
      <c r="R240" s="257"/>
      <c r="S240" s="257"/>
      <c r="T240" s="257"/>
    </row>
    <row r="241" spans="2:20" s="25" customFormat="1" ht="76.95" customHeight="1" x14ac:dyDescent="0.3">
      <c r="B241" s="329"/>
      <c r="C241" s="251" t="s">
        <v>800</v>
      </c>
      <c r="D241" s="252"/>
      <c r="E241" s="251" t="s">
        <v>952</v>
      </c>
      <c r="F241" s="252"/>
      <c r="G241" s="254" t="s">
        <v>801</v>
      </c>
      <c r="H241" s="254"/>
      <c r="I241" s="254"/>
      <c r="J241" s="254"/>
      <c r="K241" s="269" t="s">
        <v>1152</v>
      </c>
      <c r="L241" s="270"/>
      <c r="M241" s="270"/>
      <c r="N241" s="270"/>
      <c r="O241" s="270"/>
      <c r="P241" s="270"/>
      <c r="Q241" s="270"/>
      <c r="R241" s="270"/>
      <c r="S241" s="270"/>
      <c r="T241" s="271"/>
    </row>
    <row r="242" spans="2:20" s="25" customFormat="1" ht="77.400000000000006" customHeight="1" x14ac:dyDescent="0.3">
      <c r="B242" s="329"/>
      <c r="C242" s="251" t="s">
        <v>884</v>
      </c>
      <c r="D242" s="252"/>
      <c r="E242" s="251"/>
      <c r="F242" s="252"/>
      <c r="G242" s="254" t="s">
        <v>663</v>
      </c>
      <c r="H242" s="254"/>
      <c r="I242" s="254"/>
      <c r="J242" s="254"/>
      <c r="K242" s="257" t="s">
        <v>1153</v>
      </c>
      <c r="L242" s="257"/>
      <c r="M242" s="257"/>
      <c r="N242" s="257"/>
      <c r="O242" s="257"/>
      <c r="P242" s="257"/>
      <c r="Q242" s="257"/>
      <c r="R242" s="257"/>
      <c r="S242" s="257"/>
      <c r="T242" s="257"/>
    </row>
    <row r="243" spans="2:20" s="25" customFormat="1" ht="71.400000000000006" customHeight="1" x14ac:dyDescent="0.3">
      <c r="B243" s="329"/>
      <c r="C243" s="251" t="s">
        <v>885</v>
      </c>
      <c r="D243" s="252"/>
      <c r="E243" s="251" t="s">
        <v>886</v>
      </c>
      <c r="F243" s="252"/>
      <c r="G243" s="260" t="s">
        <v>660</v>
      </c>
      <c r="H243" s="261"/>
      <c r="I243" s="261"/>
      <c r="J243" s="262"/>
      <c r="K243" s="269" t="s">
        <v>1154</v>
      </c>
      <c r="L243" s="270"/>
      <c r="M243" s="270"/>
      <c r="N243" s="270"/>
      <c r="O243" s="270"/>
      <c r="P243" s="270"/>
      <c r="Q243" s="270"/>
      <c r="R243" s="270"/>
      <c r="S243" s="270"/>
      <c r="T243" s="271"/>
    </row>
    <row r="244" spans="2:20" s="25" customFormat="1" ht="55.2" customHeight="1" x14ac:dyDescent="0.3">
      <c r="B244" s="329"/>
      <c r="C244" s="251" t="s">
        <v>887</v>
      </c>
      <c r="D244" s="252"/>
      <c r="E244" s="251" t="s">
        <v>708</v>
      </c>
      <c r="F244" s="252"/>
      <c r="G244" s="260" t="s">
        <v>660</v>
      </c>
      <c r="H244" s="261"/>
      <c r="I244" s="261"/>
      <c r="J244" s="262"/>
      <c r="K244" s="269" t="s">
        <v>1155</v>
      </c>
      <c r="L244" s="270"/>
      <c r="M244" s="270"/>
      <c r="N244" s="270"/>
      <c r="O244" s="270"/>
      <c r="P244" s="270"/>
      <c r="Q244" s="270"/>
      <c r="R244" s="270"/>
      <c r="S244" s="270"/>
      <c r="T244" s="271"/>
    </row>
    <row r="245" spans="2:20" s="25" customFormat="1" ht="57" customHeight="1" x14ac:dyDescent="0.3">
      <c r="B245" s="329"/>
      <c r="C245" s="251" t="s">
        <v>888</v>
      </c>
      <c r="D245" s="252"/>
      <c r="E245" s="251" t="s">
        <v>889</v>
      </c>
      <c r="F245" s="252"/>
      <c r="G245" s="260" t="s">
        <v>660</v>
      </c>
      <c r="H245" s="261"/>
      <c r="I245" s="261"/>
      <c r="J245" s="262"/>
      <c r="K245" s="269" t="s">
        <v>1156</v>
      </c>
      <c r="L245" s="270"/>
      <c r="M245" s="270"/>
      <c r="N245" s="270"/>
      <c r="O245" s="270"/>
      <c r="P245" s="270"/>
      <c r="Q245" s="270"/>
      <c r="R245" s="270"/>
      <c r="S245" s="270"/>
      <c r="T245" s="271"/>
    </row>
    <row r="246" spans="2:20" s="25" customFormat="1" ht="30.6" customHeight="1" x14ac:dyDescent="0.3">
      <c r="B246" s="329"/>
      <c r="C246" s="251" t="s">
        <v>890</v>
      </c>
      <c r="D246" s="252"/>
      <c r="E246" s="251"/>
      <c r="F246" s="252"/>
      <c r="G246" s="260" t="s">
        <v>737</v>
      </c>
      <c r="H246" s="261"/>
      <c r="I246" s="261"/>
      <c r="J246" s="262"/>
      <c r="K246" s="263" t="s">
        <v>928</v>
      </c>
      <c r="L246" s="264"/>
      <c r="M246" s="264"/>
      <c r="N246" s="264"/>
      <c r="O246" s="264"/>
      <c r="P246" s="264"/>
      <c r="Q246" s="264"/>
      <c r="R246" s="264"/>
      <c r="S246" s="264"/>
      <c r="T246" s="265"/>
    </row>
    <row r="247" spans="2:20" s="25" customFormat="1" ht="54" customHeight="1" x14ac:dyDescent="0.3">
      <c r="B247" s="329"/>
      <c r="C247" s="251" t="s">
        <v>891</v>
      </c>
      <c r="D247" s="252"/>
      <c r="E247" s="251"/>
      <c r="F247" s="252"/>
      <c r="G247" s="260" t="s">
        <v>660</v>
      </c>
      <c r="H247" s="261"/>
      <c r="I247" s="261"/>
      <c r="J247" s="262"/>
      <c r="K247" s="263" t="s">
        <v>1157</v>
      </c>
      <c r="L247" s="264"/>
      <c r="M247" s="264"/>
      <c r="N247" s="264"/>
      <c r="O247" s="264"/>
      <c r="P247" s="264"/>
      <c r="Q247" s="264"/>
      <c r="R247" s="264"/>
      <c r="S247" s="264"/>
      <c r="T247" s="265"/>
    </row>
    <row r="248" spans="2:20" s="25" customFormat="1" ht="70.95" customHeight="1" x14ac:dyDescent="0.3">
      <c r="B248" s="329"/>
      <c r="C248" s="251" t="s">
        <v>871</v>
      </c>
      <c r="D248" s="252"/>
      <c r="E248" s="251"/>
      <c r="F248" s="252"/>
      <c r="G248" s="260" t="s">
        <v>657</v>
      </c>
      <c r="H248" s="261"/>
      <c r="I248" s="261"/>
      <c r="J248" s="262"/>
      <c r="K248" s="263" t="s">
        <v>1158</v>
      </c>
      <c r="L248" s="264"/>
      <c r="M248" s="264"/>
      <c r="N248" s="264"/>
      <c r="O248" s="264"/>
      <c r="P248" s="264"/>
      <c r="Q248" s="264"/>
      <c r="R248" s="264"/>
      <c r="S248" s="264"/>
      <c r="T248" s="265"/>
    </row>
    <row r="249" spans="2:20" s="25" customFormat="1" ht="30" customHeight="1" x14ac:dyDescent="0.3">
      <c r="B249" s="329"/>
      <c r="C249" s="251" t="s">
        <v>892</v>
      </c>
      <c r="D249" s="252"/>
      <c r="E249" s="251"/>
      <c r="F249" s="252"/>
      <c r="G249" s="260" t="s">
        <v>738</v>
      </c>
      <c r="H249" s="261"/>
      <c r="I249" s="261"/>
      <c r="J249" s="262"/>
      <c r="K249" s="263" t="s">
        <v>929</v>
      </c>
      <c r="L249" s="264"/>
      <c r="M249" s="264"/>
      <c r="N249" s="264"/>
      <c r="O249" s="264"/>
      <c r="P249" s="264"/>
      <c r="Q249" s="264"/>
      <c r="R249" s="264"/>
      <c r="S249" s="264"/>
      <c r="T249" s="265"/>
    </row>
    <row r="250" spans="2:20" s="25" customFormat="1" ht="44.4" customHeight="1" x14ac:dyDescent="0.3">
      <c r="B250" s="329"/>
      <c r="C250" s="251" t="s">
        <v>893</v>
      </c>
      <c r="D250" s="252"/>
      <c r="E250" s="199"/>
      <c r="F250" s="200"/>
      <c r="G250" s="291" t="s">
        <v>705</v>
      </c>
      <c r="H250" s="255"/>
      <c r="I250" s="255"/>
      <c r="J250" s="256"/>
      <c r="K250" s="269" t="s">
        <v>921</v>
      </c>
      <c r="L250" s="270"/>
      <c r="M250" s="270"/>
      <c r="N250" s="270"/>
      <c r="O250" s="270"/>
      <c r="P250" s="270"/>
      <c r="Q250" s="270"/>
      <c r="R250" s="270"/>
      <c r="S250" s="270"/>
      <c r="T250" s="271"/>
    </row>
    <row r="251" spans="2:20" s="25" customFormat="1" ht="31.2" customHeight="1" x14ac:dyDescent="0.3">
      <c r="B251" s="329"/>
      <c r="C251" s="251" t="s">
        <v>894</v>
      </c>
      <c r="D251" s="252"/>
      <c r="E251" s="251"/>
      <c r="F251" s="252"/>
      <c r="G251" s="254" t="s">
        <v>660</v>
      </c>
      <c r="H251" s="254"/>
      <c r="I251" s="254"/>
      <c r="J251" s="254"/>
      <c r="K251" s="257" t="s">
        <v>930</v>
      </c>
      <c r="L251" s="257"/>
      <c r="M251" s="257"/>
      <c r="N251" s="257"/>
      <c r="O251" s="257"/>
      <c r="P251" s="257"/>
      <c r="Q251" s="257"/>
      <c r="R251" s="257"/>
      <c r="S251" s="257"/>
      <c r="T251" s="257"/>
    </row>
    <row r="252" spans="2:20" s="25" customFormat="1" ht="67.2" customHeight="1" x14ac:dyDescent="0.3">
      <c r="B252" s="363"/>
      <c r="C252" s="251" t="s">
        <v>836</v>
      </c>
      <c r="D252" s="252"/>
      <c r="E252" s="251"/>
      <c r="F252" s="252"/>
      <c r="G252" s="254" t="s">
        <v>901</v>
      </c>
      <c r="H252" s="254"/>
      <c r="I252" s="254"/>
      <c r="J252" s="254"/>
      <c r="K252" s="257" t="s">
        <v>1159</v>
      </c>
      <c r="L252" s="257"/>
      <c r="M252" s="257"/>
      <c r="N252" s="257"/>
      <c r="O252" s="257"/>
      <c r="P252" s="257"/>
      <c r="Q252" s="257"/>
      <c r="R252" s="257"/>
      <c r="S252" s="257"/>
      <c r="T252" s="257"/>
    </row>
    <row r="253" spans="2:20" s="25" customFormat="1" x14ac:dyDescent="0.3">
      <c r="B253" s="360"/>
      <c r="C253" s="361"/>
      <c r="D253" s="361"/>
      <c r="E253" s="361"/>
      <c r="F253" s="361"/>
      <c r="G253" s="361"/>
      <c r="H253" s="361"/>
      <c r="I253" s="361"/>
      <c r="J253" s="361"/>
      <c r="K253" s="361"/>
      <c r="L253" s="361"/>
      <c r="M253" s="361"/>
      <c r="N253" s="361"/>
      <c r="O253" s="361"/>
      <c r="P253" s="361"/>
      <c r="Q253" s="361"/>
      <c r="R253" s="361"/>
      <c r="S253" s="361"/>
      <c r="T253" s="362"/>
    </row>
    <row r="254" spans="2:20" s="25" customFormat="1" ht="30.45" customHeight="1" x14ac:dyDescent="0.3">
      <c r="B254" s="328" t="s">
        <v>91</v>
      </c>
      <c r="C254" s="332" t="s">
        <v>670</v>
      </c>
      <c r="D254" s="333"/>
      <c r="E254" s="333"/>
      <c r="F254" s="333"/>
      <c r="G254" s="333"/>
      <c r="H254" s="333"/>
      <c r="I254" s="333"/>
      <c r="J254" s="333"/>
      <c r="K254" s="333"/>
      <c r="L254" s="333"/>
      <c r="M254" s="333"/>
      <c r="N254" s="333"/>
      <c r="O254" s="333"/>
      <c r="P254" s="333"/>
      <c r="Q254" s="333"/>
      <c r="R254" s="333"/>
      <c r="S254" s="333"/>
      <c r="T254" s="334"/>
    </row>
    <row r="255" spans="2:20" s="3" customFormat="1" ht="14.1" customHeight="1" x14ac:dyDescent="0.25">
      <c r="B255" s="329"/>
      <c r="C255" s="297" t="s">
        <v>121</v>
      </c>
      <c r="D255" s="298"/>
      <c r="E255" s="298"/>
      <c r="F255" s="298"/>
      <c r="G255" s="298"/>
      <c r="H255" s="298"/>
      <c r="I255" s="298"/>
      <c r="J255" s="298"/>
      <c r="K255" s="298"/>
      <c r="L255" s="299"/>
      <c r="M255" s="351"/>
      <c r="N255" s="352"/>
      <c r="O255" s="352"/>
      <c r="P255" s="352"/>
      <c r="Q255" s="352"/>
      <c r="R255" s="352"/>
      <c r="S255" s="352"/>
      <c r="T255" s="353"/>
    </row>
    <row r="256" spans="2:20" s="3" customFormat="1" ht="15" customHeight="1" x14ac:dyDescent="0.25">
      <c r="B256" s="329"/>
      <c r="C256" s="253" t="s">
        <v>76</v>
      </c>
      <c r="D256" s="253"/>
      <c r="E256" s="253"/>
      <c r="F256" s="253" t="s">
        <v>562</v>
      </c>
      <c r="G256" s="253"/>
      <c r="H256" s="253" t="s">
        <v>64</v>
      </c>
      <c r="I256" s="253"/>
      <c r="J256" s="253" t="s">
        <v>77</v>
      </c>
      <c r="K256" s="253"/>
      <c r="L256" s="253"/>
      <c r="M256" s="354"/>
      <c r="N256" s="355"/>
      <c r="O256" s="355"/>
      <c r="P256" s="355"/>
      <c r="Q256" s="355"/>
      <c r="R256" s="355"/>
      <c r="S256" s="355"/>
      <c r="T256" s="356"/>
    </row>
    <row r="257" spans="2:22" s="3" customFormat="1" ht="21.75" customHeight="1" x14ac:dyDescent="0.25">
      <c r="B257" s="329"/>
      <c r="C257" s="282" t="s">
        <v>78</v>
      </c>
      <c r="D257" s="283"/>
      <c r="E257" s="284"/>
      <c r="F257" s="280">
        <v>1</v>
      </c>
      <c r="G257" s="281"/>
      <c r="H257" s="280">
        <v>1</v>
      </c>
      <c r="I257" s="281"/>
      <c r="J257" s="280">
        <f>F257-H257</f>
        <v>0</v>
      </c>
      <c r="K257" s="290"/>
      <c r="L257" s="281"/>
      <c r="M257" s="354"/>
      <c r="N257" s="355"/>
      <c r="O257" s="355"/>
      <c r="P257" s="355"/>
      <c r="Q257" s="355"/>
      <c r="R257" s="355"/>
      <c r="S257" s="355"/>
      <c r="T257" s="356"/>
      <c r="V257" s="150"/>
    </row>
    <row r="258" spans="2:22" s="3" customFormat="1" ht="22.5" customHeight="1" x14ac:dyDescent="0.25">
      <c r="B258" s="329"/>
      <c r="C258" s="133"/>
      <c r="D258" s="133"/>
      <c r="E258" s="133"/>
      <c r="F258" s="132"/>
      <c r="G258" s="132"/>
      <c r="H258" s="132"/>
      <c r="I258" s="132"/>
      <c r="J258" s="132"/>
      <c r="K258" s="132"/>
      <c r="L258" s="132"/>
      <c r="M258" s="354"/>
      <c r="N258" s="355"/>
      <c r="O258" s="355"/>
      <c r="P258" s="355"/>
      <c r="Q258" s="355"/>
      <c r="R258" s="355"/>
      <c r="S258" s="355"/>
      <c r="T258" s="356"/>
    </row>
    <row r="259" spans="2:22" s="3" customFormat="1" ht="37.950000000000003" customHeight="1" x14ac:dyDescent="0.25">
      <c r="B259" s="329"/>
      <c r="C259" s="285" t="s">
        <v>79</v>
      </c>
      <c r="D259" s="286"/>
      <c r="E259" s="285" t="s">
        <v>66</v>
      </c>
      <c r="F259" s="286"/>
      <c r="G259" s="135" t="s">
        <v>80</v>
      </c>
      <c r="H259" s="280" t="s">
        <v>81</v>
      </c>
      <c r="I259" s="281"/>
      <c r="J259" s="135" t="s">
        <v>82</v>
      </c>
      <c r="K259" s="280" t="s">
        <v>83</v>
      </c>
      <c r="L259" s="281"/>
      <c r="M259" s="354"/>
      <c r="N259" s="355"/>
      <c r="O259" s="355"/>
      <c r="P259" s="355"/>
      <c r="Q259" s="355"/>
      <c r="R259" s="355"/>
      <c r="S259" s="355"/>
      <c r="T259" s="356"/>
    </row>
    <row r="260" spans="2:22" s="3" customFormat="1" ht="22.5" customHeight="1" x14ac:dyDescent="0.25">
      <c r="B260" s="329"/>
      <c r="C260" s="288">
        <v>42689</v>
      </c>
      <c r="D260" s="289"/>
      <c r="E260" s="288">
        <v>42840</v>
      </c>
      <c r="F260" s="289"/>
      <c r="G260" s="20">
        <f>+K145</f>
        <v>151</v>
      </c>
      <c r="H260" s="326">
        <f>100/G260</f>
        <v>0.66225165562913912</v>
      </c>
      <c r="I260" s="327"/>
      <c r="J260" s="20">
        <v>20</v>
      </c>
      <c r="K260" s="313">
        <v>100</v>
      </c>
      <c r="L260" s="315"/>
      <c r="M260" s="354"/>
      <c r="N260" s="355"/>
      <c r="O260" s="355"/>
      <c r="P260" s="355"/>
      <c r="Q260" s="355"/>
      <c r="R260" s="355"/>
      <c r="S260" s="355"/>
      <c r="T260" s="356"/>
    </row>
    <row r="261" spans="2:22" s="3" customFormat="1" ht="15.75" customHeight="1" x14ac:dyDescent="0.25">
      <c r="B261" s="329"/>
      <c r="C261" s="133"/>
      <c r="D261" s="134"/>
      <c r="E261" s="131"/>
      <c r="F261" s="20"/>
      <c r="G261" s="23"/>
      <c r="H261" s="23"/>
      <c r="I261" s="20"/>
      <c r="J261" s="22"/>
      <c r="K261" s="22"/>
      <c r="L261" s="132"/>
      <c r="M261" s="354"/>
      <c r="N261" s="355"/>
      <c r="O261" s="355"/>
      <c r="P261" s="355"/>
      <c r="Q261" s="355"/>
      <c r="R261" s="355"/>
      <c r="S261" s="355"/>
      <c r="T261" s="356"/>
    </row>
    <row r="262" spans="2:22" s="3" customFormat="1" ht="29.25" customHeight="1" x14ac:dyDescent="0.25">
      <c r="B262" s="329"/>
      <c r="C262" s="297" t="s">
        <v>84</v>
      </c>
      <c r="D262" s="298"/>
      <c r="E262" s="298"/>
      <c r="F262" s="298"/>
      <c r="G262" s="298"/>
      <c r="H262" s="298"/>
      <c r="I262" s="298"/>
      <c r="J262" s="298"/>
      <c r="K262" s="298"/>
      <c r="L262" s="299"/>
      <c r="M262" s="354"/>
      <c r="N262" s="355"/>
      <c r="O262" s="355"/>
      <c r="P262" s="355"/>
      <c r="Q262" s="355"/>
      <c r="R262" s="355"/>
      <c r="S262" s="355"/>
      <c r="T262" s="356"/>
      <c r="V262" s="26"/>
    </row>
    <row r="263" spans="2:22" s="3" customFormat="1" ht="40.5" customHeight="1" x14ac:dyDescent="0.25">
      <c r="B263" s="329"/>
      <c r="C263" s="287" t="s">
        <v>92</v>
      </c>
      <c r="D263" s="287"/>
      <c r="E263" s="287"/>
      <c r="F263" s="143">
        <v>25</v>
      </c>
      <c r="G263" s="266" t="s">
        <v>93</v>
      </c>
      <c r="H263" s="266"/>
      <c r="I263" s="24">
        <v>15</v>
      </c>
      <c r="J263" s="266" t="s">
        <v>94</v>
      </c>
      <c r="K263" s="266"/>
      <c r="L263" s="131">
        <v>10</v>
      </c>
      <c r="M263" s="357"/>
      <c r="N263" s="358"/>
      <c r="O263" s="358"/>
      <c r="P263" s="358"/>
      <c r="Q263" s="358"/>
      <c r="R263" s="358"/>
      <c r="S263" s="358"/>
      <c r="T263" s="359"/>
    </row>
    <row r="264" spans="2:22" s="3" customFormat="1" ht="27" customHeight="1" x14ac:dyDescent="0.25">
      <c r="B264" s="329"/>
      <c r="C264" s="300" t="s">
        <v>95</v>
      </c>
      <c r="D264" s="301"/>
      <c r="E264" s="301"/>
      <c r="F264" s="301"/>
      <c r="G264" s="301"/>
      <c r="H264" s="301"/>
      <c r="I264" s="301"/>
      <c r="J264" s="301"/>
      <c r="K264" s="301"/>
      <c r="L264" s="301"/>
      <c r="M264" s="301"/>
      <c r="N264" s="301"/>
      <c r="O264" s="301"/>
      <c r="P264" s="301"/>
      <c r="Q264" s="301"/>
      <c r="R264" s="301"/>
      <c r="S264" s="301"/>
      <c r="T264" s="302"/>
    </row>
    <row r="265" spans="2:22" s="3" customFormat="1" ht="22.5" customHeight="1" x14ac:dyDescent="0.25">
      <c r="B265" s="329"/>
      <c r="C265" s="295" t="s">
        <v>85</v>
      </c>
      <c r="D265" s="330"/>
      <c r="E265" s="330"/>
      <c r="F265" s="296"/>
      <c r="G265" s="294" t="s">
        <v>96</v>
      </c>
      <c r="H265" s="294"/>
      <c r="I265" s="294"/>
      <c r="J265" s="253" t="s">
        <v>97</v>
      </c>
      <c r="K265" s="253"/>
      <c r="L265" s="253"/>
      <c r="M265" s="351" t="s">
        <v>86</v>
      </c>
      <c r="N265" s="352"/>
      <c r="O265" s="352"/>
      <c r="P265" s="352"/>
      <c r="Q265" s="352"/>
      <c r="R265" s="352"/>
      <c r="S265" s="352"/>
      <c r="T265" s="353"/>
    </row>
    <row r="266" spans="2:22" s="3" customFormat="1" ht="32.25" customHeight="1" x14ac:dyDescent="0.25">
      <c r="B266" s="329"/>
      <c r="C266" s="294" t="s">
        <v>87</v>
      </c>
      <c r="D266" s="294"/>
      <c r="E266" s="295" t="s">
        <v>563</v>
      </c>
      <c r="F266" s="296"/>
      <c r="G266" s="294"/>
      <c r="H266" s="294"/>
      <c r="I266" s="294"/>
      <c r="J266" s="253"/>
      <c r="K266" s="253"/>
      <c r="L266" s="253"/>
      <c r="M266" s="357"/>
      <c r="N266" s="358"/>
      <c r="O266" s="358"/>
      <c r="P266" s="358"/>
      <c r="Q266" s="358"/>
      <c r="R266" s="358"/>
      <c r="S266" s="358"/>
      <c r="T266" s="359"/>
    </row>
    <row r="267" spans="2:22" s="3" customFormat="1" ht="31.5" customHeight="1" x14ac:dyDescent="0.25">
      <c r="B267" s="329"/>
      <c r="C267" s="279" t="s">
        <v>675</v>
      </c>
      <c r="D267" s="279"/>
      <c r="E267" s="279" t="s">
        <v>676</v>
      </c>
      <c r="F267" s="279"/>
      <c r="G267" s="275" t="s">
        <v>677</v>
      </c>
      <c r="H267" s="275"/>
      <c r="I267" s="275"/>
      <c r="J267" s="350">
        <v>1</v>
      </c>
      <c r="K267" s="350"/>
      <c r="L267" s="350"/>
      <c r="M267" s="335" t="s">
        <v>679</v>
      </c>
      <c r="N267" s="335"/>
      <c r="O267" s="335"/>
      <c r="P267" s="335"/>
      <c r="Q267" s="335"/>
      <c r="R267" s="335"/>
      <c r="S267" s="335"/>
      <c r="T267" s="335"/>
    </row>
    <row r="268" spans="2:22" s="3" customFormat="1" ht="15" customHeight="1" x14ac:dyDescent="0.25">
      <c r="B268" s="285"/>
      <c r="C268" s="303"/>
      <c r="D268" s="303"/>
      <c r="E268" s="303"/>
      <c r="F268" s="303"/>
      <c r="G268" s="303"/>
      <c r="H268" s="303"/>
      <c r="I268" s="303"/>
      <c r="J268" s="303"/>
      <c r="K268" s="303"/>
      <c r="L268" s="303"/>
      <c r="M268" s="303"/>
      <c r="N268" s="303"/>
      <c r="O268" s="303"/>
      <c r="P268" s="303"/>
      <c r="Q268" s="303"/>
      <c r="R268" s="303"/>
      <c r="S268" s="303"/>
      <c r="T268" s="286"/>
    </row>
    <row r="269" spans="2:22" s="3" customFormat="1" ht="27.45" customHeight="1" x14ac:dyDescent="0.25">
      <c r="B269" s="332" t="s">
        <v>71</v>
      </c>
      <c r="C269" s="333"/>
      <c r="D269" s="333"/>
      <c r="E269" s="333"/>
      <c r="F269" s="333"/>
      <c r="G269" s="333"/>
      <c r="H269" s="333"/>
      <c r="I269" s="333"/>
      <c r="J269" s="333"/>
      <c r="K269" s="333"/>
      <c r="L269" s="333"/>
      <c r="M269" s="333"/>
      <c r="N269" s="333"/>
      <c r="O269" s="333"/>
      <c r="P269" s="333"/>
      <c r="Q269" s="333"/>
      <c r="R269" s="333"/>
      <c r="S269" s="333"/>
      <c r="T269" s="334"/>
    </row>
    <row r="270" spans="2:22" s="3" customFormat="1" ht="22.5" customHeight="1" x14ac:dyDescent="0.25">
      <c r="B270" s="297" t="s">
        <v>121</v>
      </c>
      <c r="C270" s="298"/>
      <c r="D270" s="298"/>
      <c r="E270" s="298"/>
      <c r="F270" s="298"/>
      <c r="G270" s="298"/>
      <c r="H270" s="298"/>
      <c r="I270" s="298"/>
      <c r="J270" s="298"/>
      <c r="K270" s="299"/>
      <c r="L270" s="285"/>
      <c r="M270" s="303"/>
      <c r="N270" s="303"/>
      <c r="O270" s="303"/>
      <c r="P270" s="303"/>
      <c r="Q270" s="303"/>
      <c r="R270" s="303"/>
      <c r="S270" s="303"/>
      <c r="T270" s="286"/>
    </row>
    <row r="271" spans="2:22" s="3" customFormat="1" ht="22.5" customHeight="1" x14ac:dyDescent="0.25">
      <c r="B271" s="253" t="s">
        <v>76</v>
      </c>
      <c r="C271" s="253"/>
      <c r="D271" s="253"/>
      <c r="E271" s="285" t="s">
        <v>562</v>
      </c>
      <c r="F271" s="286"/>
      <c r="G271" s="253" t="s">
        <v>64</v>
      </c>
      <c r="H271" s="253"/>
      <c r="I271" s="253" t="s">
        <v>90</v>
      </c>
      <c r="J271" s="253"/>
      <c r="K271" s="253"/>
      <c r="L271" s="304"/>
      <c r="M271" s="305"/>
      <c r="N271" s="305"/>
      <c r="O271" s="305"/>
      <c r="P271" s="305"/>
      <c r="Q271" s="305"/>
      <c r="R271" s="305"/>
      <c r="S271" s="305"/>
      <c r="T271" s="306"/>
    </row>
    <row r="272" spans="2:22" s="3" customFormat="1" ht="22.5" customHeight="1" x14ac:dyDescent="0.25">
      <c r="B272" s="266" t="s">
        <v>78</v>
      </c>
      <c r="C272" s="266"/>
      <c r="D272" s="266"/>
      <c r="E272" s="292">
        <f>+G275/100</f>
        <v>0.54090000000000005</v>
      </c>
      <c r="F272" s="293"/>
      <c r="G272" s="272">
        <v>0.57609999999999995</v>
      </c>
      <c r="H272" s="272"/>
      <c r="I272" s="273">
        <f>+E272-G272</f>
        <v>-3.5199999999999898E-2</v>
      </c>
      <c r="J272" s="273"/>
      <c r="K272" s="273"/>
      <c r="L272" s="307"/>
      <c r="M272" s="308"/>
      <c r="N272" s="308"/>
      <c r="O272" s="308"/>
      <c r="P272" s="308"/>
      <c r="Q272" s="308"/>
      <c r="R272" s="308"/>
      <c r="S272" s="308"/>
      <c r="T272" s="309"/>
    </row>
    <row r="273" spans="2:20" s="3" customFormat="1" ht="22.5" customHeight="1" x14ac:dyDescent="0.25">
      <c r="B273" s="267"/>
      <c r="C273" s="276"/>
      <c r="D273" s="276"/>
      <c r="E273" s="276"/>
      <c r="F273" s="276"/>
      <c r="G273" s="276"/>
      <c r="H273" s="276"/>
      <c r="I273" s="276"/>
      <c r="J273" s="276"/>
      <c r="K273" s="268"/>
      <c r="L273" s="307"/>
      <c r="M273" s="308"/>
      <c r="N273" s="308"/>
      <c r="O273" s="308"/>
      <c r="P273" s="308"/>
      <c r="Q273" s="308"/>
      <c r="R273" s="308"/>
      <c r="S273" s="308"/>
      <c r="T273" s="309"/>
    </row>
    <row r="274" spans="2:20" s="3" customFormat="1" ht="25.5" customHeight="1" x14ac:dyDescent="0.25">
      <c r="B274" s="253" t="s">
        <v>79</v>
      </c>
      <c r="C274" s="253"/>
      <c r="D274" s="253" t="s">
        <v>66</v>
      </c>
      <c r="E274" s="253"/>
      <c r="F274" s="135" t="s">
        <v>80</v>
      </c>
      <c r="G274" s="280" t="s">
        <v>83</v>
      </c>
      <c r="H274" s="290"/>
      <c r="I274" s="290"/>
      <c r="J274" s="290"/>
      <c r="K274" s="281"/>
      <c r="L274" s="307"/>
      <c r="M274" s="308"/>
      <c r="N274" s="308"/>
      <c r="O274" s="308"/>
      <c r="P274" s="308"/>
      <c r="Q274" s="308"/>
      <c r="R274" s="308"/>
      <c r="S274" s="308"/>
      <c r="T274" s="309"/>
    </row>
    <row r="275" spans="2:20" s="3" customFormat="1" ht="30" customHeight="1" x14ac:dyDescent="0.25">
      <c r="B275" s="274">
        <f>I146</f>
        <v>42684</v>
      </c>
      <c r="C275" s="275"/>
      <c r="D275" s="274">
        <f>J146</f>
        <v>44549</v>
      </c>
      <c r="E275" s="275"/>
      <c r="F275" s="20">
        <f>K146</f>
        <v>1865</v>
      </c>
      <c r="G275" s="313">
        <v>54.09</v>
      </c>
      <c r="H275" s="314"/>
      <c r="I275" s="314"/>
      <c r="J275" s="314"/>
      <c r="K275" s="315"/>
      <c r="L275" s="307"/>
      <c r="M275" s="308"/>
      <c r="N275" s="308"/>
      <c r="O275" s="308"/>
      <c r="P275" s="308"/>
      <c r="Q275" s="308"/>
      <c r="R275" s="308"/>
      <c r="S275" s="308"/>
      <c r="T275" s="309"/>
    </row>
    <row r="276" spans="2:20" s="3" customFormat="1" ht="25.5" customHeight="1" x14ac:dyDescent="0.25">
      <c r="B276" s="267"/>
      <c r="C276" s="276"/>
      <c r="D276" s="276"/>
      <c r="E276" s="276"/>
      <c r="F276" s="276"/>
      <c r="G276" s="276"/>
      <c r="H276" s="276"/>
      <c r="I276" s="276"/>
      <c r="J276" s="276"/>
      <c r="K276" s="268"/>
      <c r="L276" s="307"/>
      <c r="M276" s="308"/>
      <c r="N276" s="308"/>
      <c r="O276" s="308"/>
      <c r="P276" s="308"/>
      <c r="Q276" s="308"/>
      <c r="R276" s="308"/>
      <c r="S276" s="308"/>
      <c r="T276" s="309"/>
    </row>
    <row r="277" spans="2:20" s="3" customFormat="1" ht="24" customHeight="1" x14ac:dyDescent="0.25">
      <c r="B277" s="297" t="s">
        <v>84</v>
      </c>
      <c r="C277" s="298"/>
      <c r="D277" s="298"/>
      <c r="E277" s="298"/>
      <c r="F277" s="298"/>
      <c r="G277" s="298"/>
      <c r="H277" s="298"/>
      <c r="I277" s="298"/>
      <c r="J277" s="298"/>
      <c r="K277" s="299"/>
      <c r="L277" s="310"/>
      <c r="M277" s="311"/>
      <c r="N277" s="311"/>
      <c r="O277" s="311"/>
      <c r="P277" s="311"/>
      <c r="Q277" s="311"/>
      <c r="R277" s="311"/>
      <c r="S277" s="311"/>
      <c r="T277" s="312"/>
    </row>
    <row r="278" spans="2:20" s="3" customFormat="1" ht="37.5" customHeight="1" x14ac:dyDescent="0.25">
      <c r="B278" s="406" t="s">
        <v>98</v>
      </c>
      <c r="C278" s="407"/>
      <c r="D278" s="407"/>
      <c r="E278" s="407"/>
      <c r="F278" s="408"/>
      <c r="G278" s="454" t="s">
        <v>99</v>
      </c>
      <c r="H278" s="454"/>
      <c r="I278" s="444" t="s">
        <v>100</v>
      </c>
      <c r="J278" s="444"/>
      <c r="K278" s="136" t="s">
        <v>457</v>
      </c>
      <c r="L278" s="406" t="s">
        <v>101</v>
      </c>
      <c r="M278" s="407"/>
      <c r="N278" s="407"/>
      <c r="O278" s="407"/>
      <c r="P278" s="407"/>
      <c r="Q278" s="407"/>
      <c r="R278" s="407"/>
      <c r="S278" s="407"/>
      <c r="T278" s="408"/>
    </row>
    <row r="279" spans="2:20" s="3" customFormat="1" ht="33" customHeight="1" x14ac:dyDescent="0.25">
      <c r="B279" s="347" t="s">
        <v>102</v>
      </c>
      <c r="C279" s="348"/>
      <c r="D279" s="348"/>
      <c r="E279" s="348"/>
      <c r="F279" s="349"/>
      <c r="G279" s="253" t="s">
        <v>103</v>
      </c>
      <c r="H279" s="253"/>
      <c r="I279" s="455" t="s">
        <v>103</v>
      </c>
      <c r="J279" s="455"/>
      <c r="K279" s="27"/>
      <c r="L279" s="457"/>
      <c r="M279" s="458"/>
      <c r="N279" s="458"/>
      <c r="O279" s="458"/>
      <c r="P279" s="458"/>
      <c r="Q279" s="458"/>
      <c r="R279" s="458"/>
      <c r="S279" s="458"/>
      <c r="T279" s="459"/>
    </row>
    <row r="280" spans="2:20" s="3" customFormat="1" ht="28.2" customHeight="1" x14ac:dyDescent="0.25">
      <c r="B280" s="345" t="s">
        <v>85</v>
      </c>
      <c r="C280" s="345"/>
      <c r="D280" s="345"/>
      <c r="E280" s="345"/>
      <c r="F280" s="345" t="s">
        <v>46</v>
      </c>
      <c r="G280" s="345"/>
      <c r="H280" s="345"/>
      <c r="I280" s="345"/>
      <c r="J280" s="339" t="s">
        <v>86</v>
      </c>
      <c r="K280" s="340"/>
      <c r="L280" s="340"/>
      <c r="M280" s="340"/>
      <c r="N280" s="340"/>
      <c r="O280" s="340"/>
      <c r="P280" s="340"/>
      <c r="Q280" s="340"/>
      <c r="R280" s="340"/>
      <c r="S280" s="340"/>
      <c r="T280" s="341"/>
    </row>
    <row r="281" spans="2:20" s="3" customFormat="1" ht="28.2" customHeight="1" x14ac:dyDescent="0.25">
      <c r="B281" s="345" t="s">
        <v>87</v>
      </c>
      <c r="C281" s="345"/>
      <c r="D281" s="345" t="s">
        <v>563</v>
      </c>
      <c r="E281" s="345"/>
      <c r="F281" s="345"/>
      <c r="G281" s="345"/>
      <c r="H281" s="345"/>
      <c r="I281" s="345"/>
      <c r="J281" s="342"/>
      <c r="K281" s="343"/>
      <c r="L281" s="343"/>
      <c r="M281" s="343"/>
      <c r="N281" s="343"/>
      <c r="O281" s="343"/>
      <c r="P281" s="343"/>
      <c r="Q281" s="343"/>
      <c r="R281" s="343"/>
      <c r="S281" s="343"/>
      <c r="T281" s="344"/>
    </row>
    <row r="282" spans="2:20" s="3" customFormat="1" ht="39.6" customHeight="1" x14ac:dyDescent="0.25">
      <c r="B282" s="260" t="s">
        <v>664</v>
      </c>
      <c r="C282" s="262"/>
      <c r="D282" s="260" t="s">
        <v>665</v>
      </c>
      <c r="E282" s="262"/>
      <c r="F282" s="260" t="s">
        <v>721</v>
      </c>
      <c r="G282" s="261"/>
      <c r="H282" s="261"/>
      <c r="I282" s="262"/>
      <c r="J282" s="269" t="s">
        <v>998</v>
      </c>
      <c r="K282" s="270"/>
      <c r="L282" s="270"/>
      <c r="M282" s="270"/>
      <c r="N282" s="270"/>
      <c r="O282" s="270"/>
      <c r="P282" s="270"/>
      <c r="Q282" s="270"/>
      <c r="R282" s="270"/>
      <c r="S282" s="270"/>
      <c r="T282" s="271"/>
    </row>
    <row r="283" spans="2:20" s="3" customFormat="1" ht="84.6" customHeight="1" x14ac:dyDescent="0.25">
      <c r="B283" s="260" t="s">
        <v>666</v>
      </c>
      <c r="C283" s="262"/>
      <c r="D283" s="260"/>
      <c r="E283" s="262"/>
      <c r="F283" s="260" t="s">
        <v>667</v>
      </c>
      <c r="G283" s="261"/>
      <c r="H283" s="261"/>
      <c r="I283" s="262"/>
      <c r="J283" s="269" t="s">
        <v>1160</v>
      </c>
      <c r="K283" s="270"/>
      <c r="L283" s="270"/>
      <c r="M283" s="270"/>
      <c r="N283" s="270"/>
      <c r="O283" s="270"/>
      <c r="P283" s="270"/>
      <c r="Q283" s="270"/>
      <c r="R283" s="270"/>
      <c r="S283" s="270"/>
      <c r="T283" s="271"/>
    </row>
    <row r="284" spans="2:20" s="3" customFormat="1" ht="52.95" customHeight="1" x14ac:dyDescent="0.25">
      <c r="B284" s="260" t="s">
        <v>668</v>
      </c>
      <c r="C284" s="262"/>
      <c r="D284" s="260"/>
      <c r="E284" s="262"/>
      <c r="F284" s="260" t="s">
        <v>817</v>
      </c>
      <c r="G284" s="261"/>
      <c r="H284" s="261"/>
      <c r="I284" s="262"/>
      <c r="J284" s="269" t="s">
        <v>1161</v>
      </c>
      <c r="K284" s="270"/>
      <c r="L284" s="270"/>
      <c r="M284" s="270"/>
      <c r="N284" s="270"/>
      <c r="O284" s="270"/>
      <c r="P284" s="270"/>
      <c r="Q284" s="270"/>
      <c r="R284" s="270"/>
      <c r="S284" s="270"/>
      <c r="T284" s="271"/>
    </row>
    <row r="285" spans="2:20" s="3" customFormat="1" ht="40.950000000000003" customHeight="1" x14ac:dyDescent="0.25">
      <c r="B285" s="260" t="s">
        <v>922</v>
      </c>
      <c r="C285" s="262"/>
      <c r="D285" s="260"/>
      <c r="E285" s="262"/>
      <c r="F285" s="260" t="s">
        <v>923</v>
      </c>
      <c r="G285" s="261"/>
      <c r="H285" s="261"/>
      <c r="I285" s="262"/>
      <c r="J285" s="269" t="s">
        <v>999</v>
      </c>
      <c r="K285" s="270"/>
      <c r="L285" s="270"/>
      <c r="M285" s="270"/>
      <c r="N285" s="270"/>
      <c r="O285" s="270"/>
      <c r="P285" s="270"/>
      <c r="Q285" s="270"/>
      <c r="R285" s="270"/>
      <c r="S285" s="270"/>
      <c r="T285" s="271"/>
    </row>
    <row r="286" spans="2:20" s="3" customFormat="1" ht="73.2" customHeight="1" x14ac:dyDescent="0.25">
      <c r="B286" s="260" t="s">
        <v>743</v>
      </c>
      <c r="C286" s="262"/>
      <c r="D286" s="260"/>
      <c r="E286" s="262"/>
      <c r="F286" s="260" t="s">
        <v>931</v>
      </c>
      <c r="G286" s="261"/>
      <c r="H286" s="261"/>
      <c r="I286" s="262"/>
      <c r="J286" s="269" t="s">
        <v>958</v>
      </c>
      <c r="K286" s="270"/>
      <c r="L286" s="270"/>
      <c r="M286" s="270"/>
      <c r="N286" s="270"/>
      <c r="O286" s="270"/>
      <c r="P286" s="270"/>
      <c r="Q286" s="270"/>
      <c r="R286" s="270"/>
      <c r="S286" s="270"/>
      <c r="T286" s="271"/>
    </row>
    <row r="287" spans="2:20" s="3" customFormat="1" ht="15" customHeight="1" x14ac:dyDescent="0.25">
      <c r="B287" s="285"/>
      <c r="C287" s="303"/>
      <c r="D287" s="303"/>
      <c r="E287" s="303"/>
      <c r="F287" s="303"/>
      <c r="G287" s="303"/>
      <c r="H287" s="303"/>
      <c r="I287" s="303"/>
      <c r="J287" s="303"/>
      <c r="K287" s="303"/>
      <c r="L287" s="303"/>
      <c r="M287" s="303"/>
      <c r="N287" s="303"/>
      <c r="O287" s="303"/>
      <c r="P287" s="303"/>
      <c r="Q287" s="303"/>
      <c r="R287" s="303"/>
      <c r="S287" s="303"/>
      <c r="T287" s="286"/>
    </row>
    <row r="288" spans="2:20" s="3" customFormat="1" ht="22.5" customHeight="1" x14ac:dyDescent="0.25">
      <c r="B288" s="399" t="s">
        <v>104</v>
      </c>
      <c r="C288" s="400"/>
      <c r="D288" s="400"/>
      <c r="E288" s="400"/>
      <c r="F288" s="400"/>
      <c r="G288" s="400"/>
      <c r="H288" s="400"/>
      <c r="I288" s="400"/>
      <c r="J288" s="400"/>
      <c r="K288" s="400"/>
      <c r="L288" s="400"/>
      <c r="M288" s="400"/>
      <c r="N288" s="400"/>
      <c r="O288" s="400"/>
      <c r="P288" s="400"/>
      <c r="Q288" s="400"/>
      <c r="R288" s="400"/>
      <c r="S288" s="400"/>
      <c r="T288" s="401"/>
    </row>
    <row r="289" spans="2:39" s="3" customFormat="1" ht="30.45" customHeight="1" x14ac:dyDescent="0.25">
      <c r="B289" s="445" t="s">
        <v>89</v>
      </c>
      <c r="C289" s="409" t="s">
        <v>681</v>
      </c>
      <c r="D289" s="410"/>
      <c r="E289" s="410"/>
      <c r="F289" s="410"/>
      <c r="G289" s="410"/>
      <c r="H289" s="410"/>
      <c r="I289" s="410"/>
      <c r="J289" s="410"/>
      <c r="K289" s="410"/>
      <c r="L289" s="410"/>
      <c r="M289" s="410"/>
      <c r="N289" s="410"/>
      <c r="O289" s="410"/>
      <c r="P289" s="410"/>
      <c r="Q289" s="410"/>
      <c r="R289" s="410"/>
      <c r="S289" s="410"/>
      <c r="T289" s="411"/>
    </row>
    <row r="290" spans="2:39" s="3" customFormat="1" ht="22.5" customHeight="1" x14ac:dyDescent="0.25">
      <c r="B290" s="445"/>
      <c r="C290" s="297" t="s">
        <v>121</v>
      </c>
      <c r="D290" s="298"/>
      <c r="E290" s="298"/>
      <c r="F290" s="298"/>
      <c r="G290" s="298"/>
      <c r="H290" s="298"/>
      <c r="I290" s="298"/>
      <c r="J290" s="298"/>
      <c r="K290" s="298"/>
      <c r="L290" s="299"/>
      <c r="M290" s="297"/>
      <c r="N290" s="298"/>
      <c r="O290" s="298"/>
      <c r="P290" s="298"/>
      <c r="Q290" s="298"/>
      <c r="R290" s="298"/>
      <c r="S290" s="298"/>
      <c r="T290" s="299"/>
    </row>
    <row r="291" spans="2:39" s="3" customFormat="1" ht="22.5" customHeight="1" x14ac:dyDescent="0.25">
      <c r="B291" s="445"/>
      <c r="C291" s="253" t="s">
        <v>76</v>
      </c>
      <c r="D291" s="253"/>
      <c r="E291" s="253"/>
      <c r="F291" s="253" t="s">
        <v>562</v>
      </c>
      <c r="G291" s="253"/>
      <c r="H291" s="253" t="s">
        <v>64</v>
      </c>
      <c r="I291" s="253"/>
      <c r="J291" s="253" t="s">
        <v>90</v>
      </c>
      <c r="K291" s="253"/>
      <c r="L291" s="253"/>
      <c r="M291" s="304"/>
      <c r="N291" s="305"/>
      <c r="O291" s="305"/>
      <c r="P291" s="305"/>
      <c r="Q291" s="305"/>
      <c r="R291" s="305"/>
      <c r="S291" s="305"/>
      <c r="T291" s="306"/>
    </row>
    <row r="292" spans="2:39" s="3" customFormat="1" ht="58.5" customHeight="1" x14ac:dyDescent="0.25">
      <c r="B292" s="445"/>
      <c r="C292" s="253" t="s">
        <v>76</v>
      </c>
      <c r="D292" s="253"/>
      <c r="E292" s="253"/>
      <c r="F292" s="253" t="s">
        <v>562</v>
      </c>
      <c r="G292" s="253"/>
      <c r="H292" s="253" t="s">
        <v>64</v>
      </c>
      <c r="I292" s="253"/>
      <c r="J292" s="253" t="s">
        <v>90</v>
      </c>
      <c r="K292" s="253"/>
      <c r="L292" s="253"/>
      <c r="M292" s="307"/>
      <c r="N292" s="308"/>
      <c r="O292" s="308"/>
      <c r="P292" s="308"/>
      <c r="Q292" s="308"/>
      <c r="R292" s="308"/>
      <c r="S292" s="308"/>
      <c r="T292" s="309"/>
      <c r="V292" s="91"/>
      <c r="W292" s="91"/>
      <c r="X292" s="91"/>
      <c r="Y292" s="91"/>
      <c r="Z292" s="91"/>
      <c r="AA292" s="91"/>
      <c r="AB292" s="91"/>
      <c r="AC292" s="91"/>
      <c r="AD292" s="91"/>
      <c r="AE292" s="91"/>
      <c r="AF292" s="91"/>
      <c r="AG292" s="91"/>
      <c r="AH292" s="91"/>
      <c r="AI292" s="91"/>
      <c r="AJ292" s="91"/>
      <c r="AK292" s="91"/>
      <c r="AL292" s="91"/>
      <c r="AM292" s="91"/>
    </row>
    <row r="293" spans="2:39" s="3" customFormat="1" x14ac:dyDescent="0.25">
      <c r="B293" s="445"/>
      <c r="C293" s="266" t="s">
        <v>78</v>
      </c>
      <c r="D293" s="266"/>
      <c r="E293" s="266"/>
      <c r="F293" s="273">
        <f>+K296/100</f>
        <v>0</v>
      </c>
      <c r="G293" s="273"/>
      <c r="H293" s="273">
        <v>0</v>
      </c>
      <c r="I293" s="273"/>
      <c r="J293" s="273">
        <f>+F293</f>
        <v>0</v>
      </c>
      <c r="K293" s="273"/>
      <c r="L293" s="273"/>
      <c r="M293" s="307"/>
      <c r="N293" s="308"/>
      <c r="O293" s="308"/>
      <c r="P293" s="308"/>
      <c r="Q293" s="308"/>
      <c r="R293" s="308"/>
      <c r="S293" s="308"/>
      <c r="T293" s="309"/>
      <c r="V293" s="91"/>
      <c r="W293" s="91"/>
      <c r="X293" s="91"/>
      <c r="Y293" s="91"/>
      <c r="Z293" s="91"/>
      <c r="AA293" s="91"/>
      <c r="AB293" s="91"/>
      <c r="AC293" s="91"/>
      <c r="AD293" s="91"/>
      <c r="AE293" s="91"/>
      <c r="AF293" s="91"/>
      <c r="AG293" s="91"/>
      <c r="AH293" s="91"/>
      <c r="AI293" s="91"/>
      <c r="AJ293" s="91"/>
      <c r="AK293" s="91"/>
      <c r="AL293" s="91"/>
      <c r="AM293" s="91"/>
    </row>
    <row r="294" spans="2:39" s="3" customFormat="1" ht="14.25" customHeight="1" x14ac:dyDescent="0.25">
      <c r="B294" s="445"/>
      <c r="C294" s="133"/>
      <c r="D294" s="133"/>
      <c r="E294" s="133"/>
      <c r="F294" s="132"/>
      <c r="G294" s="132"/>
      <c r="H294" s="132"/>
      <c r="I294" s="132"/>
      <c r="J294" s="132"/>
      <c r="K294" s="132"/>
      <c r="L294" s="132"/>
      <c r="M294" s="307"/>
      <c r="N294" s="308"/>
      <c r="O294" s="308"/>
      <c r="P294" s="308"/>
      <c r="Q294" s="308"/>
      <c r="R294" s="308"/>
      <c r="S294" s="308"/>
      <c r="T294" s="309"/>
    </row>
    <row r="295" spans="2:39" ht="27.6" x14ac:dyDescent="0.3">
      <c r="B295" s="445"/>
      <c r="C295" s="253" t="s">
        <v>79</v>
      </c>
      <c r="D295" s="253"/>
      <c r="E295" s="285" t="s">
        <v>66</v>
      </c>
      <c r="F295" s="286"/>
      <c r="G295" s="135" t="s">
        <v>80</v>
      </c>
      <c r="H295" s="280" t="s">
        <v>83</v>
      </c>
      <c r="I295" s="290"/>
      <c r="J295" s="290"/>
      <c r="K295" s="290"/>
      <c r="L295" s="281"/>
      <c r="M295" s="307"/>
      <c r="N295" s="308"/>
      <c r="O295" s="308"/>
      <c r="P295" s="308"/>
      <c r="Q295" s="308"/>
      <c r="R295" s="308"/>
      <c r="S295" s="308"/>
      <c r="T295" s="309"/>
    </row>
    <row r="296" spans="2:39" ht="27.75" customHeight="1" x14ac:dyDescent="0.3">
      <c r="B296" s="445"/>
      <c r="C296" s="274">
        <f>I148</f>
        <v>42684</v>
      </c>
      <c r="D296" s="274"/>
      <c r="E296" s="288">
        <f>J148</f>
        <v>43764</v>
      </c>
      <c r="F296" s="289"/>
      <c r="G296" s="20">
        <f>+K148</f>
        <v>1080</v>
      </c>
      <c r="H296" s="292"/>
      <c r="I296" s="440"/>
      <c r="J296" s="440"/>
      <c r="K296" s="440"/>
      <c r="L296" s="293"/>
      <c r="M296" s="307"/>
      <c r="N296" s="308"/>
      <c r="O296" s="308"/>
      <c r="P296" s="308"/>
      <c r="Q296" s="308"/>
      <c r="R296" s="308"/>
      <c r="S296" s="308"/>
      <c r="T296" s="309"/>
    </row>
    <row r="297" spans="2:39" ht="14.1" customHeight="1" x14ac:dyDescent="0.3">
      <c r="B297" s="445"/>
      <c r="C297" s="285" t="s">
        <v>84</v>
      </c>
      <c r="D297" s="303"/>
      <c r="E297" s="303"/>
      <c r="F297" s="303"/>
      <c r="G297" s="303"/>
      <c r="H297" s="303"/>
      <c r="I297" s="303"/>
      <c r="J297" s="303"/>
      <c r="K297" s="303"/>
      <c r="L297" s="286"/>
      <c r="M297" s="310"/>
      <c r="N297" s="311"/>
      <c r="O297" s="311"/>
      <c r="P297" s="311"/>
      <c r="Q297" s="311"/>
      <c r="R297" s="311"/>
      <c r="S297" s="311"/>
      <c r="T297" s="312"/>
    </row>
    <row r="298" spans="2:39" s="3" customFormat="1" ht="15" customHeight="1" x14ac:dyDescent="0.25">
      <c r="B298" s="445"/>
      <c r="C298" s="285" t="s">
        <v>98</v>
      </c>
      <c r="D298" s="303"/>
      <c r="E298" s="303"/>
      <c r="F298" s="303"/>
      <c r="G298" s="286"/>
      <c r="H298" s="253" t="s">
        <v>105</v>
      </c>
      <c r="I298" s="253"/>
      <c r="J298" s="253" t="s">
        <v>100</v>
      </c>
      <c r="K298" s="253"/>
      <c r="L298" s="130" t="s">
        <v>457</v>
      </c>
      <c r="M298" s="406" t="s">
        <v>101</v>
      </c>
      <c r="N298" s="407"/>
      <c r="O298" s="407"/>
      <c r="P298" s="407"/>
      <c r="Q298" s="407"/>
      <c r="R298" s="407"/>
      <c r="S298" s="407"/>
      <c r="T298" s="408"/>
    </row>
    <row r="299" spans="2:39" x14ac:dyDescent="0.3">
      <c r="B299" s="445"/>
      <c r="C299" s="285" t="s">
        <v>103</v>
      </c>
      <c r="D299" s="303"/>
      <c r="E299" s="303"/>
      <c r="F299" s="303"/>
      <c r="G299" s="286"/>
      <c r="H299" s="253" t="s">
        <v>103</v>
      </c>
      <c r="I299" s="253"/>
      <c r="J299" s="456" t="s">
        <v>103</v>
      </c>
      <c r="K299" s="456"/>
      <c r="L299" s="135" t="s">
        <v>103</v>
      </c>
      <c r="M299" s="267"/>
      <c r="N299" s="276"/>
      <c r="O299" s="276"/>
      <c r="P299" s="276"/>
      <c r="Q299" s="276"/>
      <c r="R299" s="276"/>
      <c r="S299" s="276"/>
      <c r="T299" s="268"/>
    </row>
    <row r="300" spans="2:39" ht="27.75" customHeight="1" x14ac:dyDescent="0.3">
      <c r="B300" s="285"/>
      <c r="C300" s="303"/>
      <c r="D300" s="303"/>
      <c r="E300" s="303"/>
      <c r="F300" s="303"/>
      <c r="G300" s="303"/>
      <c r="H300" s="303"/>
      <c r="I300" s="303"/>
      <c r="J300" s="303"/>
      <c r="K300" s="303"/>
      <c r="L300" s="303"/>
      <c r="M300" s="303"/>
      <c r="N300" s="303"/>
      <c r="O300" s="303"/>
      <c r="P300" s="303"/>
      <c r="Q300" s="303"/>
      <c r="R300" s="303"/>
      <c r="S300" s="303"/>
      <c r="T300" s="286"/>
    </row>
    <row r="301" spans="2:39" ht="27" customHeight="1" x14ac:dyDescent="0.3">
      <c r="B301" s="328" t="s">
        <v>91</v>
      </c>
      <c r="C301" s="409" t="s">
        <v>680</v>
      </c>
      <c r="D301" s="462"/>
      <c r="E301" s="462"/>
      <c r="F301" s="462"/>
      <c r="G301" s="462"/>
      <c r="H301" s="462"/>
      <c r="I301" s="462"/>
      <c r="J301" s="462"/>
      <c r="K301" s="462"/>
      <c r="L301" s="462"/>
      <c r="M301" s="462"/>
      <c r="N301" s="462"/>
      <c r="O301" s="462"/>
      <c r="P301" s="462"/>
      <c r="Q301" s="462"/>
      <c r="R301" s="462"/>
      <c r="S301" s="462"/>
      <c r="T301" s="463"/>
    </row>
    <row r="302" spans="2:39" ht="14.1" customHeight="1" x14ac:dyDescent="0.3">
      <c r="B302" s="329"/>
      <c r="C302" s="297" t="s">
        <v>121</v>
      </c>
      <c r="D302" s="298"/>
      <c r="E302" s="298"/>
      <c r="F302" s="298"/>
      <c r="G302" s="298"/>
      <c r="H302" s="298"/>
      <c r="I302" s="298"/>
      <c r="J302" s="298"/>
      <c r="K302" s="298"/>
      <c r="L302" s="299"/>
      <c r="M302" s="297"/>
      <c r="N302" s="298"/>
      <c r="O302" s="298"/>
      <c r="P302" s="298"/>
      <c r="Q302" s="298"/>
      <c r="R302" s="298"/>
      <c r="S302" s="298"/>
      <c r="T302" s="299"/>
    </row>
    <row r="303" spans="2:39" ht="27.75" customHeight="1" x14ac:dyDescent="0.3">
      <c r="B303" s="329"/>
      <c r="C303" s="253" t="s">
        <v>76</v>
      </c>
      <c r="D303" s="253"/>
      <c r="E303" s="253"/>
      <c r="F303" s="253" t="s">
        <v>562</v>
      </c>
      <c r="G303" s="253"/>
      <c r="H303" s="253" t="s">
        <v>64</v>
      </c>
      <c r="I303" s="253"/>
      <c r="J303" s="253" t="s">
        <v>77</v>
      </c>
      <c r="K303" s="253"/>
      <c r="L303" s="253"/>
      <c r="M303" s="304"/>
      <c r="N303" s="305"/>
      <c r="O303" s="305"/>
      <c r="P303" s="305"/>
      <c r="Q303" s="305"/>
      <c r="R303" s="305"/>
      <c r="S303" s="305"/>
      <c r="T303" s="306"/>
    </row>
    <row r="304" spans="2:39" ht="21.6" customHeight="1" x14ac:dyDescent="0.3">
      <c r="B304" s="329"/>
      <c r="C304" s="266" t="s">
        <v>78</v>
      </c>
      <c r="D304" s="266"/>
      <c r="E304" s="266"/>
      <c r="F304" s="461">
        <v>1</v>
      </c>
      <c r="G304" s="461"/>
      <c r="H304" s="272">
        <v>0.79549999999999998</v>
      </c>
      <c r="I304" s="272"/>
      <c r="J304" s="272">
        <f>F304-H304</f>
        <v>0.20450000000000002</v>
      </c>
      <c r="K304" s="272"/>
      <c r="L304" s="272"/>
      <c r="M304" s="310"/>
      <c r="N304" s="311"/>
      <c r="O304" s="311"/>
      <c r="P304" s="311"/>
      <c r="Q304" s="311"/>
      <c r="R304" s="311"/>
      <c r="S304" s="311"/>
      <c r="T304" s="312"/>
    </row>
    <row r="305" spans="2:23" ht="24" customHeight="1" x14ac:dyDescent="0.3">
      <c r="B305" s="329"/>
      <c r="C305" s="345" t="s">
        <v>85</v>
      </c>
      <c r="D305" s="345"/>
      <c r="E305" s="345"/>
      <c r="F305" s="345"/>
      <c r="G305" s="345" t="s">
        <v>46</v>
      </c>
      <c r="H305" s="345"/>
      <c r="I305" s="345"/>
      <c r="J305" s="345"/>
      <c r="K305" s="339" t="s">
        <v>86</v>
      </c>
      <c r="L305" s="340"/>
      <c r="M305" s="340"/>
      <c r="N305" s="340"/>
      <c r="O305" s="340"/>
      <c r="P305" s="340"/>
      <c r="Q305" s="340"/>
      <c r="R305" s="340"/>
      <c r="S305" s="340"/>
      <c r="T305" s="341"/>
    </row>
    <row r="306" spans="2:23" ht="24.45" customHeight="1" x14ac:dyDescent="0.3">
      <c r="B306" s="329"/>
      <c r="C306" s="345" t="s">
        <v>87</v>
      </c>
      <c r="D306" s="345"/>
      <c r="E306" s="345" t="s">
        <v>563</v>
      </c>
      <c r="F306" s="345"/>
      <c r="G306" s="345"/>
      <c r="H306" s="345"/>
      <c r="I306" s="345"/>
      <c r="J306" s="345"/>
      <c r="K306" s="342"/>
      <c r="L306" s="343"/>
      <c r="M306" s="343"/>
      <c r="N306" s="343"/>
      <c r="O306" s="343"/>
      <c r="P306" s="343"/>
      <c r="Q306" s="343"/>
      <c r="R306" s="343"/>
      <c r="S306" s="343"/>
      <c r="T306" s="344"/>
    </row>
    <row r="307" spans="2:23" ht="31.2" customHeight="1" x14ac:dyDescent="0.3">
      <c r="B307" s="329"/>
      <c r="C307" s="291" t="s">
        <v>959</v>
      </c>
      <c r="D307" s="262"/>
      <c r="E307" s="291" t="s">
        <v>1162</v>
      </c>
      <c r="F307" s="262"/>
      <c r="G307" s="291" t="s">
        <v>744</v>
      </c>
      <c r="H307" s="255"/>
      <c r="I307" s="255"/>
      <c r="J307" s="256"/>
      <c r="K307" s="269" t="s">
        <v>1163</v>
      </c>
      <c r="L307" s="270"/>
      <c r="M307" s="270"/>
      <c r="N307" s="270"/>
      <c r="O307" s="270"/>
      <c r="P307" s="270"/>
      <c r="Q307" s="270"/>
      <c r="R307" s="270"/>
      <c r="S307" s="270"/>
      <c r="T307" s="271"/>
    </row>
    <row r="308" spans="2:23" ht="30.6" customHeight="1" x14ac:dyDescent="0.3">
      <c r="B308" s="329"/>
      <c r="C308" s="291" t="s">
        <v>959</v>
      </c>
      <c r="D308" s="262"/>
      <c r="E308" s="291" t="s">
        <v>1162</v>
      </c>
      <c r="F308" s="262"/>
      <c r="G308" s="291" t="s">
        <v>818</v>
      </c>
      <c r="H308" s="255"/>
      <c r="I308" s="255"/>
      <c r="J308" s="256"/>
      <c r="K308" s="269" t="s">
        <v>1164</v>
      </c>
      <c r="L308" s="270"/>
      <c r="M308" s="270"/>
      <c r="N308" s="270"/>
      <c r="O308" s="270"/>
      <c r="P308" s="270"/>
      <c r="Q308" s="270"/>
      <c r="R308" s="270"/>
      <c r="S308" s="270"/>
      <c r="T308" s="271"/>
    </row>
    <row r="309" spans="2:23" ht="52.95" customHeight="1" x14ac:dyDescent="0.3">
      <c r="B309" s="329"/>
      <c r="C309" s="291" t="s">
        <v>959</v>
      </c>
      <c r="D309" s="262"/>
      <c r="E309" s="291" t="s">
        <v>1000</v>
      </c>
      <c r="F309" s="262"/>
      <c r="G309" s="291" t="s">
        <v>744</v>
      </c>
      <c r="H309" s="255"/>
      <c r="I309" s="255"/>
      <c r="J309" s="256"/>
      <c r="K309" s="269" t="s">
        <v>1165</v>
      </c>
      <c r="L309" s="270"/>
      <c r="M309" s="270"/>
      <c r="N309" s="270"/>
      <c r="O309" s="270"/>
      <c r="P309" s="270"/>
      <c r="Q309" s="270"/>
      <c r="R309" s="270"/>
      <c r="S309" s="270"/>
      <c r="T309" s="271"/>
    </row>
    <row r="310" spans="2:23" ht="38.4" customHeight="1" x14ac:dyDescent="0.3">
      <c r="B310" s="329"/>
      <c r="C310" s="291" t="s">
        <v>787</v>
      </c>
      <c r="D310" s="256"/>
      <c r="E310" s="291"/>
      <c r="F310" s="262"/>
      <c r="G310" s="260" t="s">
        <v>819</v>
      </c>
      <c r="H310" s="261"/>
      <c r="I310" s="261"/>
      <c r="J310" s="262"/>
      <c r="K310" s="263" t="s">
        <v>1166</v>
      </c>
      <c r="L310" s="264"/>
      <c r="M310" s="264"/>
      <c r="N310" s="264"/>
      <c r="O310" s="264"/>
      <c r="P310" s="264"/>
      <c r="Q310" s="264"/>
      <c r="R310" s="264"/>
      <c r="S310" s="264"/>
      <c r="T310" s="265"/>
    </row>
    <row r="311" spans="2:23" ht="30" customHeight="1" x14ac:dyDescent="0.3">
      <c r="B311" s="329"/>
      <c r="C311" s="291" t="s">
        <v>847</v>
      </c>
      <c r="D311" s="256"/>
      <c r="E311" s="291"/>
      <c r="F311" s="262"/>
      <c r="G311" s="260" t="s">
        <v>819</v>
      </c>
      <c r="H311" s="261"/>
      <c r="I311" s="261"/>
      <c r="J311" s="262"/>
      <c r="K311" s="263" t="s">
        <v>1167</v>
      </c>
      <c r="L311" s="264"/>
      <c r="M311" s="264"/>
      <c r="N311" s="264"/>
      <c r="O311" s="264"/>
      <c r="P311" s="264"/>
      <c r="Q311" s="264"/>
      <c r="R311" s="264"/>
      <c r="S311" s="264"/>
      <c r="T311" s="265"/>
    </row>
    <row r="312" spans="2:23" ht="30" customHeight="1" x14ac:dyDescent="0.3">
      <c r="B312" s="329"/>
      <c r="C312" s="291" t="s">
        <v>809</v>
      </c>
      <c r="D312" s="256"/>
      <c r="E312" s="291" t="s">
        <v>848</v>
      </c>
      <c r="F312" s="256"/>
      <c r="G312" s="260" t="s">
        <v>819</v>
      </c>
      <c r="H312" s="261"/>
      <c r="I312" s="261"/>
      <c r="J312" s="262"/>
      <c r="K312" s="263" t="s">
        <v>960</v>
      </c>
      <c r="L312" s="264"/>
      <c r="M312" s="264"/>
      <c r="N312" s="264"/>
      <c r="O312" s="264"/>
      <c r="P312" s="264"/>
      <c r="Q312" s="264"/>
      <c r="R312" s="264"/>
      <c r="S312" s="264"/>
      <c r="T312" s="265"/>
    </row>
    <row r="313" spans="2:23" ht="64.95" customHeight="1" x14ac:dyDescent="0.3">
      <c r="B313" s="329"/>
      <c r="C313" s="291"/>
      <c r="D313" s="256"/>
      <c r="E313" s="291"/>
      <c r="F313" s="256"/>
      <c r="G313" s="291" t="s">
        <v>924</v>
      </c>
      <c r="H313" s="255"/>
      <c r="I313" s="255"/>
      <c r="J313" s="256"/>
      <c r="K313" s="263" t="s">
        <v>1168</v>
      </c>
      <c r="L313" s="264"/>
      <c r="M313" s="264"/>
      <c r="N313" s="264"/>
      <c r="O313" s="264"/>
      <c r="P313" s="264"/>
      <c r="Q313" s="264"/>
      <c r="R313" s="264"/>
      <c r="S313" s="264"/>
      <c r="T313" s="265"/>
    </row>
    <row r="314" spans="2:23" ht="27.75" customHeight="1" x14ac:dyDescent="0.3">
      <c r="B314" s="285"/>
      <c r="C314" s="303"/>
      <c r="D314" s="303"/>
      <c r="E314" s="303"/>
      <c r="F314" s="303"/>
      <c r="G314" s="303"/>
      <c r="H314" s="303"/>
      <c r="I314" s="303"/>
      <c r="J314" s="303"/>
      <c r="K314" s="303"/>
      <c r="L314" s="303"/>
      <c r="M314" s="303"/>
      <c r="N314" s="303"/>
      <c r="O314" s="303"/>
      <c r="P314" s="303"/>
      <c r="Q314" s="303"/>
      <c r="R314" s="303"/>
      <c r="S314" s="303"/>
      <c r="T314" s="286"/>
    </row>
    <row r="315" spans="2:23" ht="25.95" customHeight="1" x14ac:dyDescent="0.3">
      <c r="B315" s="434" t="s">
        <v>106</v>
      </c>
      <c r="C315" s="435"/>
      <c r="D315" s="435"/>
      <c r="E315" s="435"/>
      <c r="F315" s="435"/>
      <c r="G315" s="435"/>
      <c r="H315" s="435"/>
      <c r="I315" s="435"/>
      <c r="J315" s="435"/>
      <c r="K315" s="435"/>
      <c r="L315" s="435"/>
      <c r="M315" s="435"/>
      <c r="N315" s="435"/>
      <c r="O315" s="435"/>
      <c r="P315" s="435"/>
      <c r="Q315" s="435"/>
      <c r="R315" s="435"/>
      <c r="S315" s="435"/>
      <c r="T315" s="436"/>
    </row>
    <row r="316" spans="2:23" ht="23.4" customHeight="1" x14ac:dyDescent="0.3">
      <c r="B316" s="412" t="s">
        <v>48</v>
      </c>
      <c r="C316" s="413"/>
      <c r="D316" s="413"/>
      <c r="E316" s="413"/>
      <c r="F316" s="414"/>
      <c r="G316" s="431" t="s">
        <v>107</v>
      </c>
      <c r="H316" s="431"/>
      <c r="I316" s="431"/>
      <c r="J316" s="431"/>
      <c r="K316" s="431"/>
      <c r="L316" s="431"/>
      <c r="M316" s="431"/>
      <c r="N316" s="431"/>
      <c r="O316" s="431"/>
      <c r="P316" s="431"/>
      <c r="Q316" s="431"/>
      <c r="R316" s="431"/>
      <c r="S316" s="412" t="s">
        <v>108</v>
      </c>
      <c r="T316" s="414"/>
    </row>
    <row r="317" spans="2:23" ht="181.95" customHeight="1" x14ac:dyDescent="0.3">
      <c r="B317" s="253" t="s">
        <v>554</v>
      </c>
      <c r="C317" s="253"/>
      <c r="D317" s="253"/>
      <c r="E317" s="253"/>
      <c r="F317" s="253"/>
      <c r="G317" s="266" t="s">
        <v>1099</v>
      </c>
      <c r="H317" s="266"/>
      <c r="I317" s="266"/>
      <c r="J317" s="266"/>
      <c r="K317" s="266"/>
      <c r="L317" s="266"/>
      <c r="M317" s="266"/>
      <c r="N317" s="266"/>
      <c r="O317" s="266"/>
      <c r="P317" s="266"/>
      <c r="Q317" s="266"/>
      <c r="R317" s="266"/>
      <c r="S317" s="267" t="s">
        <v>872</v>
      </c>
      <c r="T317" s="268"/>
      <c r="V317" s="460"/>
      <c r="W317" s="460"/>
    </row>
    <row r="318" spans="2:23" ht="47.4" customHeight="1" x14ac:dyDescent="0.3">
      <c r="B318" s="253" t="s">
        <v>910</v>
      </c>
      <c r="C318" s="253"/>
      <c r="D318" s="253"/>
      <c r="E318" s="253"/>
      <c r="F318" s="253"/>
      <c r="G318" s="266" t="s">
        <v>1100</v>
      </c>
      <c r="H318" s="266"/>
      <c r="I318" s="266"/>
      <c r="J318" s="266"/>
      <c r="K318" s="266"/>
      <c r="L318" s="266"/>
      <c r="M318" s="266"/>
      <c r="N318" s="266"/>
      <c r="O318" s="266"/>
      <c r="P318" s="266"/>
      <c r="Q318" s="266"/>
      <c r="R318" s="266"/>
      <c r="S318" s="267" t="s">
        <v>933</v>
      </c>
      <c r="T318" s="268"/>
    </row>
    <row r="319" spans="2:23" ht="42.6" customHeight="1" x14ac:dyDescent="0.3">
      <c r="B319" s="253" t="s">
        <v>987</v>
      </c>
      <c r="C319" s="253"/>
      <c r="D319" s="253"/>
      <c r="E319" s="253"/>
      <c r="F319" s="253"/>
      <c r="G319" s="437" t="s">
        <v>1096</v>
      </c>
      <c r="H319" s="438"/>
      <c r="I319" s="438"/>
      <c r="J319" s="438"/>
      <c r="K319" s="438"/>
      <c r="L319" s="438"/>
      <c r="M319" s="438"/>
      <c r="N319" s="438"/>
      <c r="O319" s="438"/>
      <c r="P319" s="438"/>
      <c r="Q319" s="438"/>
      <c r="R319" s="439"/>
      <c r="S319" s="282"/>
      <c r="T319" s="284"/>
    </row>
    <row r="320" spans="2:23" ht="26.25" customHeight="1" x14ac:dyDescent="0.3">
      <c r="B320" s="434" t="s">
        <v>548</v>
      </c>
      <c r="C320" s="435"/>
      <c r="D320" s="435"/>
      <c r="E320" s="435"/>
      <c r="F320" s="435"/>
      <c r="G320" s="435"/>
      <c r="H320" s="435"/>
      <c r="I320" s="435"/>
      <c r="J320" s="435"/>
      <c r="K320" s="435"/>
      <c r="L320" s="435"/>
      <c r="M320" s="435"/>
      <c r="N320" s="435"/>
      <c r="O320" s="435"/>
      <c r="P320" s="435"/>
      <c r="Q320" s="435"/>
      <c r="R320" s="435"/>
      <c r="S320" s="435"/>
      <c r="T320" s="436"/>
    </row>
    <row r="321" spans="1:24" ht="23.25" customHeight="1" x14ac:dyDescent="0.3">
      <c r="B321" s="428" t="s">
        <v>48</v>
      </c>
      <c r="C321" s="429"/>
      <c r="D321" s="429"/>
      <c r="E321" s="429"/>
      <c r="F321" s="430"/>
      <c r="G321" s="412" t="s">
        <v>107</v>
      </c>
      <c r="H321" s="413"/>
      <c r="I321" s="413"/>
      <c r="J321" s="413"/>
      <c r="K321" s="413"/>
      <c r="L321" s="413"/>
      <c r="M321" s="413"/>
      <c r="N321" s="413"/>
      <c r="O321" s="413"/>
      <c r="P321" s="413"/>
      <c r="Q321" s="413"/>
      <c r="R321" s="414"/>
      <c r="S321" s="412" t="s">
        <v>108</v>
      </c>
      <c r="T321" s="414"/>
    </row>
    <row r="322" spans="1:24" ht="321" customHeight="1" x14ac:dyDescent="0.3">
      <c r="B322" s="282" t="s">
        <v>961</v>
      </c>
      <c r="C322" s="283"/>
      <c r="D322" s="283"/>
      <c r="E322" s="283"/>
      <c r="F322" s="284"/>
      <c r="G322" s="282" t="s">
        <v>1103</v>
      </c>
      <c r="H322" s="283"/>
      <c r="I322" s="283"/>
      <c r="J322" s="283"/>
      <c r="K322" s="283"/>
      <c r="L322" s="283"/>
      <c r="M322" s="283"/>
      <c r="N322" s="283"/>
      <c r="O322" s="283"/>
      <c r="P322" s="283"/>
      <c r="Q322" s="283"/>
      <c r="R322" s="284"/>
      <c r="S322" s="275" t="s">
        <v>945</v>
      </c>
      <c r="T322" s="275"/>
    </row>
    <row r="323" spans="1:24" ht="141.6" customHeight="1" x14ac:dyDescent="0.3">
      <c r="B323" s="282" t="s">
        <v>962</v>
      </c>
      <c r="C323" s="283"/>
      <c r="D323" s="283"/>
      <c r="E323" s="283"/>
      <c r="F323" s="284"/>
      <c r="G323" s="282" t="s">
        <v>1104</v>
      </c>
      <c r="H323" s="283"/>
      <c r="I323" s="283"/>
      <c r="J323" s="283"/>
      <c r="K323" s="283"/>
      <c r="L323" s="283"/>
      <c r="M323" s="283"/>
      <c r="N323" s="283"/>
      <c r="O323" s="283"/>
      <c r="P323" s="283"/>
      <c r="Q323" s="283"/>
      <c r="R323" s="284"/>
      <c r="S323" s="267" t="s">
        <v>932</v>
      </c>
      <c r="T323" s="268"/>
    </row>
    <row r="324" spans="1:24" ht="26.25" customHeight="1" x14ac:dyDescent="0.3">
      <c r="B324" s="434" t="s">
        <v>122</v>
      </c>
      <c r="C324" s="435"/>
      <c r="D324" s="435"/>
      <c r="E324" s="435"/>
      <c r="F324" s="435"/>
      <c r="G324" s="435"/>
      <c r="H324" s="435"/>
      <c r="I324" s="435"/>
      <c r="J324" s="435"/>
      <c r="K324" s="435"/>
      <c r="L324" s="435"/>
      <c r="M324" s="435"/>
      <c r="N324" s="435"/>
      <c r="O324" s="435"/>
      <c r="P324" s="435"/>
      <c r="Q324" s="435"/>
      <c r="R324" s="435"/>
      <c r="S324" s="435"/>
      <c r="T324" s="436"/>
    </row>
    <row r="325" spans="1:24" ht="94.5" customHeight="1" x14ac:dyDescent="0.3">
      <c r="B325" s="428" t="s">
        <v>48</v>
      </c>
      <c r="C325" s="429"/>
      <c r="D325" s="429"/>
      <c r="E325" s="429"/>
      <c r="F325" s="430"/>
      <c r="G325" s="431" t="s">
        <v>107</v>
      </c>
      <c r="H325" s="431"/>
      <c r="I325" s="431"/>
      <c r="J325" s="431"/>
      <c r="K325" s="431"/>
      <c r="L325" s="431"/>
      <c r="M325" s="431"/>
      <c r="N325" s="431"/>
      <c r="O325" s="431"/>
      <c r="P325" s="431"/>
      <c r="Q325" s="431"/>
      <c r="R325" s="431"/>
      <c r="S325" s="412" t="s">
        <v>108</v>
      </c>
      <c r="T325" s="414"/>
    </row>
    <row r="326" spans="1:24" ht="147.6" customHeight="1" x14ac:dyDescent="0.3">
      <c r="B326" s="304" t="s">
        <v>740</v>
      </c>
      <c r="C326" s="305"/>
      <c r="D326" s="305"/>
      <c r="E326" s="305"/>
      <c r="F326" s="306"/>
      <c r="G326" s="396" t="s">
        <v>1046</v>
      </c>
      <c r="H326" s="397"/>
      <c r="I326" s="397"/>
      <c r="J326" s="397"/>
      <c r="K326" s="397"/>
      <c r="L326" s="397"/>
      <c r="M326" s="397"/>
      <c r="N326" s="397"/>
      <c r="O326" s="397"/>
      <c r="P326" s="397"/>
      <c r="Q326" s="397"/>
      <c r="R326" s="398"/>
      <c r="S326" s="432" t="s">
        <v>971</v>
      </c>
      <c r="T326" s="433"/>
      <c r="W326" s="392"/>
      <c r="X326" s="392"/>
    </row>
    <row r="327" spans="1:24" ht="271.2" customHeight="1" x14ac:dyDescent="0.3">
      <c r="B327" s="307"/>
      <c r="C327" s="447"/>
      <c r="D327" s="447"/>
      <c r="E327" s="447"/>
      <c r="F327" s="309"/>
      <c r="G327" s="240" t="s">
        <v>1022</v>
      </c>
      <c r="H327" s="241"/>
      <c r="I327" s="241"/>
      <c r="J327" s="241"/>
      <c r="K327" s="241"/>
      <c r="L327" s="241"/>
      <c r="M327" s="241"/>
      <c r="N327" s="241"/>
      <c r="O327" s="241"/>
      <c r="P327" s="241"/>
      <c r="Q327" s="241"/>
      <c r="R327" s="242"/>
      <c r="S327" s="433"/>
      <c r="T327" s="433"/>
      <c r="W327" s="392"/>
      <c r="X327" s="392"/>
    </row>
    <row r="328" spans="1:24" ht="188.4" customHeight="1" x14ac:dyDescent="0.3">
      <c r="A328" s="100"/>
      <c r="B328" s="307"/>
      <c r="C328" s="447"/>
      <c r="D328" s="447"/>
      <c r="E328" s="447"/>
      <c r="F328" s="309"/>
      <c r="G328" s="243" t="s">
        <v>1023</v>
      </c>
      <c r="H328" s="244"/>
      <c r="I328" s="244"/>
      <c r="J328" s="244"/>
      <c r="K328" s="244"/>
      <c r="L328" s="244"/>
      <c r="M328" s="244"/>
      <c r="N328" s="244"/>
      <c r="O328" s="244"/>
      <c r="P328" s="244"/>
      <c r="Q328" s="244"/>
      <c r="R328" s="244"/>
      <c r="S328" s="433"/>
      <c r="T328" s="433"/>
      <c r="W328" s="392"/>
      <c r="X328" s="392"/>
    </row>
    <row r="329" spans="1:24" ht="198.6" customHeight="1" x14ac:dyDescent="0.3">
      <c r="B329" s="307"/>
      <c r="C329" s="447"/>
      <c r="D329" s="447"/>
      <c r="E329" s="447"/>
      <c r="F329" s="309"/>
      <c r="G329" s="243" t="s">
        <v>1024</v>
      </c>
      <c r="H329" s="244"/>
      <c r="I329" s="244"/>
      <c r="J329" s="244"/>
      <c r="K329" s="244"/>
      <c r="L329" s="244"/>
      <c r="M329" s="244"/>
      <c r="N329" s="244"/>
      <c r="O329" s="244"/>
      <c r="P329" s="244"/>
      <c r="Q329" s="244"/>
      <c r="R329" s="244"/>
      <c r="S329" s="433"/>
      <c r="T329" s="433"/>
      <c r="W329" s="392"/>
      <c r="X329" s="392"/>
    </row>
    <row r="330" spans="1:24" ht="259.2" customHeight="1" x14ac:dyDescent="0.3">
      <c r="B330" s="307"/>
      <c r="C330" s="447"/>
      <c r="D330" s="447"/>
      <c r="E330" s="447"/>
      <c r="F330" s="309"/>
      <c r="G330" s="393" t="s">
        <v>1047</v>
      </c>
      <c r="H330" s="394"/>
      <c r="I330" s="394"/>
      <c r="J330" s="394"/>
      <c r="K330" s="394"/>
      <c r="L330" s="394"/>
      <c r="M330" s="394"/>
      <c r="N330" s="394"/>
      <c r="O330" s="394"/>
      <c r="P330" s="394"/>
      <c r="Q330" s="394"/>
      <c r="R330" s="394"/>
      <c r="S330" s="433"/>
      <c r="T330" s="433"/>
      <c r="W330" s="392"/>
      <c r="X330" s="392"/>
    </row>
    <row r="331" spans="1:24" ht="227.4" customHeight="1" x14ac:dyDescent="0.3">
      <c r="B331" s="307"/>
      <c r="C331" s="447"/>
      <c r="D331" s="447"/>
      <c r="E331" s="447"/>
      <c r="F331" s="309"/>
      <c r="G331" s="243" t="s">
        <v>1025</v>
      </c>
      <c r="H331" s="244"/>
      <c r="I331" s="244"/>
      <c r="J331" s="244"/>
      <c r="K331" s="244"/>
      <c r="L331" s="244"/>
      <c r="M331" s="244"/>
      <c r="N331" s="244"/>
      <c r="O331" s="244"/>
      <c r="P331" s="244"/>
      <c r="Q331" s="244"/>
      <c r="R331" s="244"/>
      <c r="S331" s="433"/>
      <c r="T331" s="433"/>
      <c r="W331" s="392"/>
      <c r="X331" s="392"/>
    </row>
    <row r="332" spans="1:24" ht="187.2" customHeight="1" x14ac:dyDescent="0.3">
      <c r="B332" s="307"/>
      <c r="C332" s="447"/>
      <c r="D332" s="447"/>
      <c r="E332" s="447"/>
      <c r="F332" s="309"/>
      <c r="G332" s="393" t="s">
        <v>1026</v>
      </c>
      <c r="H332" s="394"/>
      <c r="I332" s="394"/>
      <c r="J332" s="394"/>
      <c r="K332" s="394"/>
      <c r="L332" s="394"/>
      <c r="M332" s="394"/>
      <c r="N332" s="394"/>
      <c r="O332" s="394"/>
      <c r="P332" s="394"/>
      <c r="Q332" s="394"/>
      <c r="R332" s="394"/>
      <c r="S332" s="433"/>
      <c r="T332" s="433"/>
      <c r="W332" s="392"/>
      <c r="X332" s="392"/>
    </row>
    <row r="333" spans="1:24" ht="210.6" customHeight="1" x14ac:dyDescent="0.3">
      <c r="B333" s="307"/>
      <c r="C333" s="447"/>
      <c r="D333" s="447"/>
      <c r="E333" s="447"/>
      <c r="F333" s="309"/>
      <c r="G333" s="243" t="s">
        <v>1048</v>
      </c>
      <c r="H333" s="244"/>
      <c r="I333" s="244"/>
      <c r="J333" s="244"/>
      <c r="K333" s="244"/>
      <c r="L333" s="244"/>
      <c r="M333" s="244"/>
      <c r="N333" s="244"/>
      <c r="O333" s="244"/>
      <c r="P333" s="244"/>
      <c r="Q333" s="244"/>
      <c r="R333" s="395"/>
      <c r="S333" s="433"/>
      <c r="T333" s="433"/>
      <c r="W333" s="392"/>
      <c r="X333" s="392"/>
    </row>
    <row r="334" spans="1:24" ht="127.2" customHeight="1" x14ac:dyDescent="0.3">
      <c r="B334" s="307"/>
      <c r="C334" s="447"/>
      <c r="D334" s="447"/>
      <c r="E334" s="447"/>
      <c r="F334" s="309"/>
      <c r="G334" s="243" t="s">
        <v>1049</v>
      </c>
      <c r="H334" s="244"/>
      <c r="I334" s="244"/>
      <c r="J334" s="244"/>
      <c r="K334" s="244"/>
      <c r="L334" s="244"/>
      <c r="M334" s="244"/>
      <c r="N334" s="244"/>
      <c r="O334" s="244"/>
      <c r="P334" s="244"/>
      <c r="Q334" s="244"/>
      <c r="R334" s="395"/>
      <c r="S334" s="433"/>
      <c r="T334" s="433"/>
      <c r="W334" s="392"/>
      <c r="X334" s="392"/>
    </row>
    <row r="335" spans="1:24" ht="215.4" customHeight="1" x14ac:dyDescent="0.3">
      <c r="B335" s="307"/>
      <c r="C335" s="447"/>
      <c r="D335" s="447"/>
      <c r="E335" s="447"/>
      <c r="F335" s="309"/>
      <c r="G335" s="243" t="s">
        <v>1050</v>
      </c>
      <c r="H335" s="244"/>
      <c r="I335" s="244"/>
      <c r="J335" s="244"/>
      <c r="K335" s="244"/>
      <c r="L335" s="244"/>
      <c r="M335" s="244"/>
      <c r="N335" s="244"/>
      <c r="O335" s="244"/>
      <c r="P335" s="244"/>
      <c r="Q335" s="244"/>
      <c r="R335" s="244"/>
      <c r="S335" s="433"/>
      <c r="T335" s="433"/>
      <c r="W335" s="392"/>
      <c r="X335" s="392"/>
    </row>
    <row r="336" spans="1:24" ht="409.2" customHeight="1" x14ac:dyDescent="0.3">
      <c r="B336" s="307"/>
      <c r="C336" s="447"/>
      <c r="D336" s="447"/>
      <c r="E336" s="447"/>
      <c r="F336" s="309"/>
      <c r="G336" s="245" t="s">
        <v>1027</v>
      </c>
      <c r="H336" s="246"/>
      <c r="I336" s="246"/>
      <c r="J336" s="246"/>
      <c r="K336" s="246"/>
      <c r="L336" s="246"/>
      <c r="M336" s="246"/>
      <c r="N336" s="246"/>
      <c r="O336" s="246"/>
      <c r="P336" s="246"/>
      <c r="Q336" s="246"/>
      <c r="R336" s="247"/>
      <c r="S336" s="433"/>
      <c r="T336" s="433"/>
      <c r="W336" s="392"/>
      <c r="X336" s="392"/>
    </row>
    <row r="337" spans="2:24" ht="32.4" customHeight="1" x14ac:dyDescent="0.3">
      <c r="B337" s="307"/>
      <c r="C337" s="447"/>
      <c r="D337" s="447"/>
      <c r="E337" s="447"/>
      <c r="F337" s="309"/>
      <c r="G337" s="248"/>
      <c r="H337" s="249"/>
      <c r="I337" s="249"/>
      <c r="J337" s="249"/>
      <c r="K337" s="249"/>
      <c r="L337" s="249"/>
      <c r="M337" s="249"/>
      <c r="N337" s="249"/>
      <c r="O337" s="249"/>
      <c r="P337" s="249"/>
      <c r="Q337" s="249"/>
      <c r="R337" s="250"/>
      <c r="S337" s="433"/>
      <c r="T337" s="433"/>
      <c r="W337" s="392"/>
      <c r="X337" s="392"/>
    </row>
    <row r="338" spans="2:24" ht="117.6" customHeight="1" x14ac:dyDescent="0.3">
      <c r="B338" s="307"/>
      <c r="C338" s="447"/>
      <c r="D338" s="447"/>
      <c r="E338" s="447"/>
      <c r="F338" s="309"/>
      <c r="G338" s="243" t="s">
        <v>1028</v>
      </c>
      <c r="H338" s="244"/>
      <c r="I338" s="244"/>
      <c r="J338" s="244"/>
      <c r="K338" s="244"/>
      <c r="L338" s="244"/>
      <c r="M338" s="244"/>
      <c r="N338" s="244"/>
      <c r="O338" s="244"/>
      <c r="P338" s="244"/>
      <c r="Q338" s="244"/>
      <c r="R338" s="244"/>
      <c r="S338" s="433"/>
      <c r="T338" s="433"/>
      <c r="W338" s="392"/>
      <c r="X338" s="392"/>
    </row>
    <row r="339" spans="2:24" ht="185.4" customHeight="1" x14ac:dyDescent="0.3">
      <c r="B339" s="307"/>
      <c r="C339" s="447"/>
      <c r="D339" s="447"/>
      <c r="E339" s="447"/>
      <c r="F339" s="309"/>
      <c r="G339" s="243" t="s">
        <v>1051</v>
      </c>
      <c r="H339" s="244"/>
      <c r="I339" s="244"/>
      <c r="J339" s="244"/>
      <c r="K339" s="244"/>
      <c r="L339" s="244"/>
      <c r="M339" s="244"/>
      <c r="N339" s="244"/>
      <c r="O339" s="244"/>
      <c r="P339" s="244"/>
      <c r="Q339" s="244"/>
      <c r="R339" s="395"/>
      <c r="S339" s="433"/>
      <c r="T339" s="433"/>
      <c r="W339" s="392"/>
      <c r="X339" s="392"/>
    </row>
    <row r="340" spans="2:24" ht="191.4" customHeight="1" x14ac:dyDescent="0.3">
      <c r="B340" s="307"/>
      <c r="C340" s="447"/>
      <c r="D340" s="447"/>
      <c r="E340" s="447"/>
      <c r="F340" s="309"/>
      <c r="G340" s="243" t="s">
        <v>1029</v>
      </c>
      <c r="H340" s="277"/>
      <c r="I340" s="277"/>
      <c r="J340" s="277"/>
      <c r="K340" s="277"/>
      <c r="L340" s="277"/>
      <c r="M340" s="277"/>
      <c r="N340" s="277"/>
      <c r="O340" s="277"/>
      <c r="P340" s="277"/>
      <c r="Q340" s="277"/>
      <c r="R340" s="278"/>
      <c r="S340" s="433"/>
      <c r="T340" s="433"/>
      <c r="W340" s="392"/>
      <c r="X340" s="392"/>
    </row>
    <row r="341" spans="2:24" ht="409.2" customHeight="1" x14ac:dyDescent="0.3">
      <c r="B341" s="307"/>
      <c r="C341" s="447"/>
      <c r="D341" s="447"/>
      <c r="E341" s="447"/>
      <c r="F341" s="309"/>
      <c r="G341" s="245" t="s">
        <v>1030</v>
      </c>
      <c r="H341" s="246"/>
      <c r="I341" s="246"/>
      <c r="J341" s="246"/>
      <c r="K341" s="246"/>
      <c r="L341" s="246"/>
      <c r="M341" s="246"/>
      <c r="N341" s="246"/>
      <c r="O341" s="246"/>
      <c r="P341" s="246"/>
      <c r="Q341" s="246"/>
      <c r="R341" s="247"/>
      <c r="S341" s="433"/>
      <c r="T341" s="433"/>
      <c r="W341" s="392"/>
      <c r="X341" s="392"/>
    </row>
    <row r="342" spans="2:24" ht="27.6" customHeight="1" x14ac:dyDescent="0.3">
      <c r="B342" s="307"/>
      <c r="C342" s="447"/>
      <c r="D342" s="447"/>
      <c r="E342" s="447"/>
      <c r="F342" s="309"/>
      <c r="G342" s="248"/>
      <c r="H342" s="249"/>
      <c r="I342" s="249"/>
      <c r="J342" s="249"/>
      <c r="K342" s="249"/>
      <c r="L342" s="249"/>
      <c r="M342" s="249"/>
      <c r="N342" s="249"/>
      <c r="O342" s="249"/>
      <c r="P342" s="249"/>
      <c r="Q342" s="249"/>
      <c r="R342" s="250"/>
      <c r="S342" s="433"/>
      <c r="T342" s="433"/>
      <c r="W342" s="392"/>
      <c r="X342" s="392"/>
    </row>
    <row r="343" spans="2:24" ht="331.95" customHeight="1" x14ac:dyDescent="0.3">
      <c r="B343" s="307"/>
      <c r="C343" s="447"/>
      <c r="D343" s="447"/>
      <c r="E343" s="447"/>
      <c r="F343" s="309"/>
      <c r="G343" s="240" t="s">
        <v>1031</v>
      </c>
      <c r="H343" s="241"/>
      <c r="I343" s="241"/>
      <c r="J343" s="241"/>
      <c r="K343" s="241"/>
      <c r="L343" s="241"/>
      <c r="M343" s="241"/>
      <c r="N343" s="241"/>
      <c r="O343" s="241"/>
      <c r="P343" s="241"/>
      <c r="Q343" s="241"/>
      <c r="R343" s="242"/>
      <c r="S343" s="433"/>
      <c r="T343" s="433"/>
      <c r="W343" s="392"/>
      <c r="X343" s="392"/>
    </row>
    <row r="344" spans="2:24" ht="114.6" customHeight="1" x14ac:dyDescent="0.3">
      <c r="B344" s="307"/>
      <c r="C344" s="447"/>
      <c r="D344" s="447"/>
      <c r="E344" s="447"/>
      <c r="F344" s="309"/>
      <c r="G344" s="243" t="s">
        <v>1032</v>
      </c>
      <c r="H344" s="244"/>
      <c r="I344" s="244"/>
      <c r="J344" s="244"/>
      <c r="K344" s="244"/>
      <c r="L344" s="244"/>
      <c r="M344" s="244"/>
      <c r="N344" s="244"/>
      <c r="O344" s="244"/>
      <c r="P344" s="244"/>
      <c r="Q344" s="244"/>
      <c r="R344" s="244"/>
      <c r="S344" s="433"/>
      <c r="T344" s="433"/>
      <c r="W344" s="392"/>
      <c r="X344" s="392"/>
    </row>
    <row r="345" spans="2:24" ht="142.19999999999999" customHeight="1" x14ac:dyDescent="0.3">
      <c r="B345" s="307"/>
      <c r="C345" s="447"/>
      <c r="D345" s="447"/>
      <c r="E345" s="447"/>
      <c r="F345" s="309"/>
      <c r="G345" s="243" t="s">
        <v>1033</v>
      </c>
      <c r="H345" s="244"/>
      <c r="I345" s="244"/>
      <c r="J345" s="244"/>
      <c r="K345" s="244"/>
      <c r="L345" s="244"/>
      <c r="M345" s="244"/>
      <c r="N345" s="244"/>
      <c r="O345" s="244"/>
      <c r="P345" s="244"/>
      <c r="Q345" s="244"/>
      <c r="R345" s="244"/>
      <c r="S345" s="433"/>
      <c r="T345" s="433"/>
      <c r="W345" s="392"/>
      <c r="X345" s="392"/>
    </row>
    <row r="346" spans="2:24" ht="178.95" customHeight="1" x14ac:dyDescent="0.3">
      <c r="B346" s="307"/>
      <c r="C346" s="447"/>
      <c r="D346" s="447"/>
      <c r="E346" s="447"/>
      <c r="F346" s="309"/>
      <c r="G346" s="243" t="s">
        <v>1034</v>
      </c>
      <c r="H346" s="277"/>
      <c r="I346" s="277"/>
      <c r="J346" s="277"/>
      <c r="K346" s="277"/>
      <c r="L346" s="277"/>
      <c r="M346" s="277"/>
      <c r="N346" s="277"/>
      <c r="O346" s="277"/>
      <c r="P346" s="277"/>
      <c r="Q346" s="277"/>
      <c r="R346" s="278"/>
      <c r="S346" s="433"/>
      <c r="T346" s="433"/>
      <c r="W346" s="392"/>
      <c r="X346" s="392"/>
    </row>
    <row r="347" spans="2:24" ht="193.2" customHeight="1" x14ac:dyDescent="0.3">
      <c r="B347" s="307"/>
      <c r="C347" s="447"/>
      <c r="D347" s="447"/>
      <c r="E347" s="447"/>
      <c r="F347" s="309"/>
      <c r="G347" s="243" t="s">
        <v>1052</v>
      </c>
      <c r="H347" s="277"/>
      <c r="I347" s="277"/>
      <c r="J347" s="277"/>
      <c r="K347" s="277"/>
      <c r="L347" s="277"/>
      <c r="M347" s="277"/>
      <c r="N347" s="277"/>
      <c r="O347" s="277"/>
      <c r="P347" s="277"/>
      <c r="Q347" s="277"/>
      <c r="R347" s="278"/>
      <c r="S347" s="433"/>
      <c r="T347" s="433"/>
      <c r="W347" s="392"/>
      <c r="X347" s="392"/>
    </row>
    <row r="348" spans="2:24" ht="259.95" customHeight="1" x14ac:dyDescent="0.3">
      <c r="B348" s="307"/>
      <c r="C348" s="447"/>
      <c r="D348" s="447"/>
      <c r="E348" s="447"/>
      <c r="F348" s="309"/>
      <c r="G348" s="243" t="s">
        <v>1053</v>
      </c>
      <c r="H348" s="277"/>
      <c r="I348" s="277"/>
      <c r="J348" s="277"/>
      <c r="K348" s="277"/>
      <c r="L348" s="277"/>
      <c r="M348" s="277"/>
      <c r="N348" s="277"/>
      <c r="O348" s="277"/>
      <c r="P348" s="277"/>
      <c r="Q348" s="277"/>
      <c r="R348" s="278"/>
      <c r="S348" s="433"/>
      <c r="T348" s="433"/>
      <c r="W348" s="392"/>
      <c r="X348" s="392"/>
    </row>
    <row r="349" spans="2:24" ht="198" customHeight="1" x14ac:dyDescent="0.3">
      <c r="B349" s="307"/>
      <c r="C349" s="447"/>
      <c r="D349" s="447"/>
      <c r="E349" s="447"/>
      <c r="F349" s="309"/>
      <c r="G349" s="243" t="s">
        <v>1035</v>
      </c>
      <c r="H349" s="244"/>
      <c r="I349" s="244"/>
      <c r="J349" s="244"/>
      <c r="K349" s="244"/>
      <c r="L349" s="244"/>
      <c r="M349" s="244"/>
      <c r="N349" s="244"/>
      <c r="O349" s="244"/>
      <c r="P349" s="244"/>
      <c r="Q349" s="244"/>
      <c r="R349" s="395"/>
      <c r="S349" s="433"/>
      <c r="T349" s="433"/>
      <c r="W349" s="392"/>
      <c r="X349" s="392"/>
    </row>
    <row r="350" spans="2:24" ht="150.6" customHeight="1" x14ac:dyDescent="0.3">
      <c r="B350" s="307"/>
      <c r="C350" s="447"/>
      <c r="D350" s="447"/>
      <c r="E350" s="447"/>
      <c r="F350" s="309"/>
      <c r="G350" s="240" t="s">
        <v>1036</v>
      </c>
      <c r="H350" s="277"/>
      <c r="I350" s="277"/>
      <c r="J350" s="277"/>
      <c r="K350" s="277"/>
      <c r="L350" s="277"/>
      <c r="M350" s="277"/>
      <c r="N350" s="277"/>
      <c r="O350" s="277"/>
      <c r="P350" s="277"/>
      <c r="Q350" s="277"/>
      <c r="R350" s="278"/>
      <c r="S350" s="433"/>
      <c r="T350" s="433"/>
      <c r="W350" s="392"/>
      <c r="X350" s="392"/>
    </row>
    <row r="351" spans="2:24" ht="223.95" customHeight="1" x14ac:dyDescent="0.3">
      <c r="B351" s="307"/>
      <c r="C351" s="447"/>
      <c r="D351" s="447"/>
      <c r="E351" s="447"/>
      <c r="F351" s="309"/>
      <c r="G351" s="243" t="s">
        <v>1037</v>
      </c>
      <c r="H351" s="244"/>
      <c r="I351" s="244"/>
      <c r="J351" s="244"/>
      <c r="K351" s="244"/>
      <c r="L351" s="244"/>
      <c r="M351" s="244"/>
      <c r="N351" s="244"/>
      <c r="O351" s="244"/>
      <c r="P351" s="244"/>
      <c r="Q351" s="244"/>
      <c r="R351" s="395"/>
      <c r="S351" s="433"/>
      <c r="T351" s="433"/>
      <c r="W351" s="392"/>
      <c r="X351" s="392"/>
    </row>
    <row r="352" spans="2:24" ht="247.95" customHeight="1" x14ac:dyDescent="0.3">
      <c r="B352" s="307"/>
      <c r="C352" s="447"/>
      <c r="D352" s="447"/>
      <c r="E352" s="447"/>
      <c r="F352" s="309"/>
      <c r="G352" s="243" t="s">
        <v>1038</v>
      </c>
      <c r="H352" s="244"/>
      <c r="I352" s="244"/>
      <c r="J352" s="244"/>
      <c r="K352" s="244"/>
      <c r="L352" s="244"/>
      <c r="M352" s="244"/>
      <c r="N352" s="244"/>
      <c r="O352" s="244"/>
      <c r="P352" s="244"/>
      <c r="Q352" s="244"/>
      <c r="R352" s="395"/>
      <c r="S352" s="433"/>
      <c r="T352" s="433"/>
      <c r="W352" s="392"/>
      <c r="X352" s="392"/>
    </row>
    <row r="353" spans="2:24" ht="377.4" customHeight="1" x14ac:dyDescent="0.3">
      <c r="B353" s="307"/>
      <c r="C353" s="447"/>
      <c r="D353" s="447"/>
      <c r="E353" s="447"/>
      <c r="F353" s="309"/>
      <c r="G353" s="243" t="s">
        <v>1039</v>
      </c>
      <c r="H353" s="244"/>
      <c r="I353" s="244"/>
      <c r="J353" s="244"/>
      <c r="K353" s="244"/>
      <c r="L353" s="244"/>
      <c r="M353" s="244"/>
      <c r="N353" s="244"/>
      <c r="O353" s="244"/>
      <c r="P353" s="244"/>
      <c r="Q353" s="244"/>
      <c r="R353" s="395"/>
      <c r="S353" s="433"/>
      <c r="T353" s="433"/>
      <c r="W353" s="392"/>
      <c r="X353" s="392"/>
    </row>
    <row r="354" spans="2:24" ht="318.60000000000002" customHeight="1" x14ac:dyDescent="0.3">
      <c r="B354" s="307"/>
      <c r="C354" s="447"/>
      <c r="D354" s="447"/>
      <c r="E354" s="447"/>
      <c r="F354" s="309"/>
      <c r="G354" s="243" t="s">
        <v>1054</v>
      </c>
      <c r="H354" s="244"/>
      <c r="I354" s="244"/>
      <c r="J354" s="244"/>
      <c r="K354" s="244"/>
      <c r="L354" s="244"/>
      <c r="M354" s="244"/>
      <c r="N354" s="244"/>
      <c r="O354" s="244"/>
      <c r="P354" s="244"/>
      <c r="Q354" s="244"/>
      <c r="R354" s="395"/>
      <c r="S354" s="433"/>
      <c r="T354" s="433"/>
      <c r="W354" s="392"/>
      <c r="X354" s="392"/>
    </row>
    <row r="355" spans="2:24" ht="189.6" customHeight="1" x14ac:dyDescent="0.3">
      <c r="B355" s="307"/>
      <c r="C355" s="447"/>
      <c r="D355" s="447"/>
      <c r="E355" s="447"/>
      <c r="F355" s="309"/>
      <c r="G355" s="243" t="s">
        <v>1055</v>
      </c>
      <c r="H355" s="244"/>
      <c r="I355" s="244"/>
      <c r="J355" s="244"/>
      <c r="K355" s="244"/>
      <c r="L355" s="244"/>
      <c r="M355" s="244"/>
      <c r="N355" s="244"/>
      <c r="O355" s="244"/>
      <c r="P355" s="244"/>
      <c r="Q355" s="244"/>
      <c r="R355" s="395"/>
      <c r="S355" s="433"/>
      <c r="T355" s="433"/>
      <c r="W355" s="392"/>
      <c r="X355" s="392"/>
    </row>
    <row r="356" spans="2:24" ht="103.2" customHeight="1" x14ac:dyDescent="0.3">
      <c r="B356" s="307"/>
      <c r="C356" s="447"/>
      <c r="D356" s="447"/>
      <c r="E356" s="447"/>
      <c r="F356" s="309"/>
      <c r="G356" s="243" t="s">
        <v>1056</v>
      </c>
      <c r="H356" s="244"/>
      <c r="I356" s="244"/>
      <c r="J356" s="244"/>
      <c r="K356" s="244"/>
      <c r="L356" s="244"/>
      <c r="M356" s="244"/>
      <c r="N356" s="244"/>
      <c r="O356" s="244"/>
      <c r="P356" s="244"/>
      <c r="Q356" s="244"/>
      <c r="R356" s="395"/>
      <c r="S356" s="433"/>
      <c r="T356" s="433"/>
      <c r="W356" s="392"/>
      <c r="X356" s="392"/>
    </row>
    <row r="357" spans="2:24" ht="132.6" customHeight="1" x14ac:dyDescent="0.3">
      <c r="B357" s="307"/>
      <c r="C357" s="447"/>
      <c r="D357" s="447"/>
      <c r="E357" s="447"/>
      <c r="F357" s="309"/>
      <c r="G357" s="243" t="s">
        <v>1040</v>
      </c>
      <c r="H357" s="244"/>
      <c r="I357" s="244"/>
      <c r="J357" s="244"/>
      <c r="K357" s="244"/>
      <c r="L357" s="244"/>
      <c r="M357" s="244"/>
      <c r="N357" s="244"/>
      <c r="O357" s="244"/>
      <c r="P357" s="244"/>
      <c r="Q357" s="244"/>
      <c r="R357" s="395"/>
      <c r="S357" s="433"/>
      <c r="T357" s="433"/>
      <c r="W357" s="392"/>
      <c r="X357" s="392"/>
    </row>
    <row r="358" spans="2:24" ht="187.2" customHeight="1" x14ac:dyDescent="0.3">
      <c r="B358" s="307"/>
      <c r="C358" s="447"/>
      <c r="D358" s="447"/>
      <c r="E358" s="447"/>
      <c r="F358" s="309"/>
      <c r="G358" s="243" t="s">
        <v>1041</v>
      </c>
      <c r="H358" s="244"/>
      <c r="I358" s="244"/>
      <c r="J358" s="244"/>
      <c r="K358" s="244"/>
      <c r="L358" s="244"/>
      <c r="M358" s="244"/>
      <c r="N358" s="244"/>
      <c r="O358" s="244"/>
      <c r="P358" s="244"/>
      <c r="Q358" s="244"/>
      <c r="R358" s="395"/>
      <c r="S358" s="433"/>
      <c r="T358" s="433"/>
      <c r="W358" s="392"/>
      <c r="X358" s="392"/>
    </row>
    <row r="359" spans="2:24" ht="190.2" customHeight="1" x14ac:dyDescent="0.3">
      <c r="B359" s="307"/>
      <c r="C359" s="447"/>
      <c r="D359" s="447"/>
      <c r="E359" s="447"/>
      <c r="F359" s="309"/>
      <c r="G359" s="243" t="s">
        <v>1042</v>
      </c>
      <c r="H359" s="244"/>
      <c r="I359" s="244"/>
      <c r="J359" s="244"/>
      <c r="K359" s="244"/>
      <c r="L359" s="244"/>
      <c r="M359" s="244"/>
      <c r="N359" s="244"/>
      <c r="O359" s="244"/>
      <c r="P359" s="244"/>
      <c r="Q359" s="244"/>
      <c r="R359" s="395"/>
      <c r="S359" s="433"/>
      <c r="T359" s="433"/>
      <c r="W359" s="392"/>
      <c r="X359" s="392"/>
    </row>
    <row r="360" spans="2:24" ht="175.2" customHeight="1" x14ac:dyDescent="0.3">
      <c r="B360" s="307"/>
      <c r="C360" s="447"/>
      <c r="D360" s="447"/>
      <c r="E360" s="447"/>
      <c r="F360" s="309"/>
      <c r="G360" s="243" t="s">
        <v>1043</v>
      </c>
      <c r="H360" s="244"/>
      <c r="I360" s="244"/>
      <c r="J360" s="244"/>
      <c r="K360" s="244"/>
      <c r="L360" s="244"/>
      <c r="M360" s="244"/>
      <c r="N360" s="244"/>
      <c r="O360" s="244"/>
      <c r="P360" s="244"/>
      <c r="Q360" s="244"/>
      <c r="R360" s="395"/>
      <c r="S360" s="433"/>
      <c r="T360" s="433"/>
      <c r="W360" s="392"/>
      <c r="X360" s="392"/>
    </row>
    <row r="361" spans="2:24" ht="320.39999999999998" customHeight="1" x14ac:dyDescent="0.3">
      <c r="B361" s="307"/>
      <c r="C361" s="447"/>
      <c r="D361" s="447"/>
      <c r="E361" s="447"/>
      <c r="F361" s="309"/>
      <c r="G361" s="243" t="s">
        <v>1057</v>
      </c>
      <c r="H361" s="244"/>
      <c r="I361" s="244"/>
      <c r="J361" s="244"/>
      <c r="K361" s="244"/>
      <c r="L361" s="244"/>
      <c r="M361" s="244"/>
      <c r="N361" s="244"/>
      <c r="O361" s="244"/>
      <c r="P361" s="244"/>
      <c r="Q361" s="244"/>
      <c r="R361" s="395"/>
      <c r="S361" s="433"/>
      <c r="T361" s="433"/>
      <c r="W361" s="392"/>
      <c r="X361" s="392"/>
    </row>
    <row r="362" spans="2:24" ht="265.2" customHeight="1" x14ac:dyDescent="0.3">
      <c r="B362" s="307"/>
      <c r="C362" s="447"/>
      <c r="D362" s="447"/>
      <c r="E362" s="447"/>
      <c r="F362" s="309"/>
      <c r="G362" s="243" t="s">
        <v>1044</v>
      </c>
      <c r="H362" s="244"/>
      <c r="I362" s="244"/>
      <c r="J362" s="244"/>
      <c r="K362" s="244"/>
      <c r="L362" s="244"/>
      <c r="M362" s="244"/>
      <c r="N362" s="244"/>
      <c r="O362" s="244"/>
      <c r="P362" s="244"/>
      <c r="Q362" s="244"/>
      <c r="R362" s="395"/>
      <c r="S362" s="433"/>
      <c r="T362" s="433"/>
      <c r="W362" s="392"/>
      <c r="X362" s="392"/>
    </row>
    <row r="363" spans="2:24" ht="249" customHeight="1" x14ac:dyDescent="0.3">
      <c r="B363" s="307"/>
      <c r="C363" s="447"/>
      <c r="D363" s="447"/>
      <c r="E363" s="447"/>
      <c r="F363" s="309"/>
      <c r="G363" s="243" t="s">
        <v>1058</v>
      </c>
      <c r="H363" s="244"/>
      <c r="I363" s="244"/>
      <c r="J363" s="244"/>
      <c r="K363" s="244"/>
      <c r="L363" s="244"/>
      <c r="M363" s="244"/>
      <c r="N363" s="244"/>
      <c r="O363" s="244"/>
      <c r="P363" s="244"/>
      <c r="Q363" s="244"/>
      <c r="R363" s="395"/>
      <c r="S363" s="433"/>
      <c r="T363" s="433"/>
      <c r="W363" s="129"/>
      <c r="X363" s="129"/>
    </row>
    <row r="364" spans="2:24" ht="117" customHeight="1" x14ac:dyDescent="0.3">
      <c r="B364" s="307"/>
      <c r="C364" s="447"/>
      <c r="D364" s="447"/>
      <c r="E364" s="447"/>
      <c r="F364" s="309"/>
      <c r="G364" s="243" t="s">
        <v>1045</v>
      </c>
      <c r="H364" s="244"/>
      <c r="I364" s="244"/>
      <c r="J364" s="244"/>
      <c r="K364" s="244"/>
      <c r="L364" s="244"/>
      <c r="M364" s="244"/>
      <c r="N364" s="244"/>
      <c r="O364" s="244"/>
      <c r="P364" s="244"/>
      <c r="Q364" s="244"/>
      <c r="R364" s="395"/>
      <c r="S364" s="433"/>
      <c r="T364" s="433"/>
      <c r="W364" s="129"/>
      <c r="X364" s="129"/>
    </row>
    <row r="365" spans="2:24" ht="237.6" customHeight="1" thickBot="1" x14ac:dyDescent="0.35">
      <c r="B365" s="307"/>
      <c r="C365" s="447"/>
      <c r="D365" s="447"/>
      <c r="E365" s="447"/>
      <c r="F365" s="309"/>
      <c r="G365" s="451" t="s">
        <v>1059</v>
      </c>
      <c r="H365" s="452"/>
      <c r="I365" s="452"/>
      <c r="J365" s="452"/>
      <c r="K365" s="452"/>
      <c r="L365" s="452"/>
      <c r="M365" s="452"/>
      <c r="N365" s="452"/>
      <c r="O365" s="452"/>
      <c r="P365" s="452"/>
      <c r="Q365" s="452"/>
      <c r="R365" s="453"/>
      <c r="S365" s="433"/>
      <c r="T365" s="433"/>
      <c r="W365" s="129"/>
      <c r="X365" s="129"/>
    </row>
    <row r="366" spans="2:24" ht="112.95" customHeight="1" x14ac:dyDescent="0.3">
      <c r="B366" s="307"/>
      <c r="C366" s="447"/>
      <c r="D366" s="447"/>
      <c r="E366" s="447"/>
      <c r="F366" s="309"/>
      <c r="G366" s="448" t="s">
        <v>752</v>
      </c>
      <c r="H366" s="449"/>
      <c r="I366" s="449"/>
      <c r="J366" s="449"/>
      <c r="K366" s="449"/>
      <c r="L366" s="449"/>
      <c r="M366" s="449"/>
      <c r="N366" s="449"/>
      <c r="O366" s="449"/>
      <c r="P366" s="449"/>
      <c r="Q366" s="449"/>
      <c r="R366" s="450"/>
      <c r="S366" s="433"/>
      <c r="T366" s="433"/>
      <c r="W366" s="149"/>
      <c r="X366" s="149"/>
    </row>
    <row r="367" spans="2:24" ht="232.95" customHeight="1" thickBot="1" x14ac:dyDescent="0.35">
      <c r="B367" s="307"/>
      <c r="C367" s="447"/>
      <c r="D367" s="447"/>
      <c r="E367" s="447"/>
      <c r="F367" s="309"/>
      <c r="G367" s="441" t="s">
        <v>970</v>
      </c>
      <c r="H367" s="442"/>
      <c r="I367" s="442"/>
      <c r="J367" s="442"/>
      <c r="K367" s="442"/>
      <c r="L367" s="442"/>
      <c r="M367" s="442"/>
      <c r="N367" s="442"/>
      <c r="O367" s="442"/>
      <c r="P367" s="442"/>
      <c r="Q367" s="442"/>
      <c r="R367" s="443"/>
      <c r="S367" s="433"/>
      <c r="T367" s="433"/>
      <c r="W367" s="149"/>
      <c r="X367" s="149"/>
    </row>
    <row r="368" spans="2:24" ht="114.6" customHeight="1" thickBot="1" x14ac:dyDescent="0.35">
      <c r="B368" s="426" t="s">
        <v>722</v>
      </c>
      <c r="C368" s="427"/>
      <c r="D368" s="427"/>
      <c r="E368" s="427"/>
      <c r="F368" s="427"/>
      <c r="G368" s="415" t="s">
        <v>1060</v>
      </c>
      <c r="H368" s="416"/>
      <c r="I368" s="416"/>
      <c r="J368" s="416"/>
      <c r="K368" s="416"/>
      <c r="L368" s="416"/>
      <c r="M368" s="416"/>
      <c r="N368" s="416"/>
      <c r="O368" s="416"/>
      <c r="P368" s="416"/>
      <c r="Q368" s="416"/>
      <c r="R368" s="417"/>
      <c r="S368" s="446"/>
      <c r="T368" s="433"/>
    </row>
    <row r="369" spans="1:20" ht="156" customHeight="1" thickBot="1" x14ac:dyDescent="0.35">
      <c r="B369" s="426" t="s">
        <v>723</v>
      </c>
      <c r="C369" s="427"/>
      <c r="D369" s="427"/>
      <c r="E369" s="427"/>
      <c r="F369" s="427"/>
      <c r="G369" s="423" t="s">
        <v>1061</v>
      </c>
      <c r="H369" s="424"/>
      <c r="I369" s="424"/>
      <c r="J369" s="424"/>
      <c r="K369" s="424"/>
      <c r="L369" s="424"/>
      <c r="M369" s="424"/>
      <c r="N369" s="424"/>
      <c r="O369" s="424"/>
      <c r="P369" s="424"/>
      <c r="Q369" s="424"/>
      <c r="R369" s="425"/>
      <c r="S369" s="446"/>
      <c r="T369" s="433"/>
    </row>
    <row r="370" spans="1:20" ht="165.6" customHeight="1" thickBot="1" x14ac:dyDescent="0.35">
      <c r="B370" s="426" t="s">
        <v>741</v>
      </c>
      <c r="C370" s="427"/>
      <c r="D370" s="427"/>
      <c r="E370" s="427"/>
      <c r="F370" s="427"/>
      <c r="G370" s="423" t="s">
        <v>1062</v>
      </c>
      <c r="H370" s="424"/>
      <c r="I370" s="424"/>
      <c r="J370" s="424"/>
      <c r="K370" s="424"/>
      <c r="L370" s="424"/>
      <c r="M370" s="424"/>
      <c r="N370" s="424"/>
      <c r="O370" s="424"/>
      <c r="P370" s="424"/>
      <c r="Q370" s="424"/>
      <c r="R370" s="425"/>
      <c r="S370" s="446"/>
      <c r="T370" s="433"/>
    </row>
    <row r="371" spans="1:20" ht="106.2" customHeight="1" thickBot="1" x14ac:dyDescent="0.35">
      <c r="B371" s="426" t="s">
        <v>902</v>
      </c>
      <c r="C371" s="427"/>
      <c r="D371" s="427"/>
      <c r="E371" s="427"/>
      <c r="F371" s="427"/>
      <c r="G371" s="423" t="s">
        <v>1063</v>
      </c>
      <c r="H371" s="424"/>
      <c r="I371" s="424"/>
      <c r="J371" s="424"/>
      <c r="K371" s="424"/>
      <c r="L371" s="424"/>
      <c r="M371" s="424"/>
      <c r="N371" s="424"/>
      <c r="O371" s="424"/>
      <c r="P371" s="424"/>
      <c r="Q371" s="424"/>
      <c r="R371" s="425"/>
      <c r="S371" s="446"/>
      <c r="T371" s="433"/>
    </row>
    <row r="372" spans="1:20" ht="15" customHeight="1" x14ac:dyDescent="0.3">
      <c r="B372" s="418" t="s">
        <v>118</v>
      </c>
      <c r="C372" s="419"/>
      <c r="D372" s="419"/>
      <c r="E372" s="419"/>
      <c r="F372" s="419"/>
      <c r="G372" s="419"/>
      <c r="H372" s="419"/>
      <c r="I372" s="419"/>
      <c r="J372" s="419"/>
      <c r="K372" s="419"/>
      <c r="L372" s="419"/>
      <c r="M372" s="419"/>
      <c r="N372" s="419"/>
      <c r="O372" s="419"/>
      <c r="P372" s="419"/>
      <c r="Q372" s="419"/>
      <c r="R372" s="419"/>
      <c r="S372" s="378"/>
      <c r="T372" s="379"/>
    </row>
    <row r="373" spans="1:20" ht="15" customHeight="1" x14ac:dyDescent="0.3">
      <c r="B373" s="412" t="s">
        <v>48</v>
      </c>
      <c r="C373" s="413"/>
      <c r="D373" s="413"/>
      <c r="E373" s="413"/>
      <c r="F373" s="414"/>
      <c r="G373" s="420" t="s">
        <v>107</v>
      </c>
      <c r="H373" s="421"/>
      <c r="I373" s="421"/>
      <c r="J373" s="421"/>
      <c r="K373" s="421"/>
      <c r="L373" s="421"/>
      <c r="M373" s="421"/>
      <c r="N373" s="421"/>
      <c r="O373" s="421"/>
      <c r="P373" s="421"/>
      <c r="Q373" s="421"/>
      <c r="R373" s="422"/>
      <c r="S373" s="420" t="s">
        <v>108</v>
      </c>
      <c r="T373" s="422"/>
    </row>
    <row r="374" spans="1:20" ht="159" customHeight="1" x14ac:dyDescent="0.3">
      <c r="A374" s="102"/>
      <c r="B374" s="275" t="s">
        <v>468</v>
      </c>
      <c r="C374" s="275"/>
      <c r="D374" s="275"/>
      <c r="E374" s="275"/>
      <c r="F374" s="275"/>
      <c r="G374" s="387" t="s">
        <v>1182</v>
      </c>
      <c r="H374" s="388"/>
      <c r="I374" s="388"/>
      <c r="J374" s="388"/>
      <c r="K374" s="388"/>
      <c r="L374" s="388"/>
      <c r="M374" s="388"/>
      <c r="N374" s="388"/>
      <c r="O374" s="388"/>
      <c r="P374" s="388"/>
      <c r="Q374" s="388"/>
      <c r="R374" s="388"/>
      <c r="S374" s="321" t="s">
        <v>1183</v>
      </c>
      <c r="T374" s="322"/>
    </row>
    <row r="375" spans="1:20" ht="105.6" customHeight="1" x14ac:dyDescent="0.3">
      <c r="A375" s="102"/>
      <c r="B375" s="275" t="s">
        <v>483</v>
      </c>
      <c r="C375" s="275"/>
      <c r="D375" s="275"/>
      <c r="E375" s="275"/>
      <c r="F375" s="275"/>
      <c r="G375" s="386" t="s">
        <v>1003</v>
      </c>
      <c r="H375" s="374"/>
      <c r="I375" s="374"/>
      <c r="J375" s="374"/>
      <c r="K375" s="374"/>
      <c r="L375" s="374"/>
      <c r="M375" s="374"/>
      <c r="N375" s="374"/>
      <c r="O375" s="374"/>
      <c r="P375" s="374"/>
      <c r="Q375" s="374"/>
      <c r="R375" s="375"/>
      <c r="S375" s="321" t="s">
        <v>1183</v>
      </c>
      <c r="T375" s="322"/>
    </row>
    <row r="376" spans="1:20" ht="126" customHeight="1" x14ac:dyDescent="0.3">
      <c r="A376" s="102"/>
      <c r="B376" s="275" t="s">
        <v>484</v>
      </c>
      <c r="C376" s="275"/>
      <c r="D376" s="275"/>
      <c r="E376" s="275"/>
      <c r="F376" s="275"/>
      <c r="G376" s="386" t="s">
        <v>1184</v>
      </c>
      <c r="H376" s="374"/>
      <c r="I376" s="374"/>
      <c r="J376" s="374"/>
      <c r="K376" s="374"/>
      <c r="L376" s="374"/>
      <c r="M376" s="374"/>
      <c r="N376" s="374"/>
      <c r="O376" s="374"/>
      <c r="P376" s="374"/>
      <c r="Q376" s="374"/>
      <c r="R376" s="375"/>
      <c r="S376" s="321" t="s">
        <v>1183</v>
      </c>
      <c r="T376" s="322"/>
    </row>
    <row r="377" spans="1:20" ht="102" customHeight="1" x14ac:dyDescent="0.3">
      <c r="A377" s="102"/>
      <c r="B377" s="275" t="s">
        <v>485</v>
      </c>
      <c r="C377" s="275"/>
      <c r="D377" s="275"/>
      <c r="E377" s="275"/>
      <c r="F377" s="275"/>
      <c r="G377" s="403" t="s">
        <v>1185</v>
      </c>
      <c r="H377" s="404"/>
      <c r="I377" s="404"/>
      <c r="J377" s="404"/>
      <c r="K377" s="404"/>
      <c r="L377" s="404"/>
      <c r="M377" s="404"/>
      <c r="N377" s="404"/>
      <c r="O377" s="404"/>
      <c r="P377" s="404"/>
      <c r="Q377" s="404"/>
      <c r="R377" s="405"/>
      <c r="S377" s="321" t="s">
        <v>1183</v>
      </c>
      <c r="T377" s="322"/>
    </row>
    <row r="378" spans="1:20" ht="115.2" customHeight="1" x14ac:dyDescent="0.3">
      <c r="A378" s="102"/>
      <c r="B378" s="275" t="s">
        <v>509</v>
      </c>
      <c r="C378" s="275"/>
      <c r="D378" s="275"/>
      <c r="E378" s="275"/>
      <c r="F378" s="275"/>
      <c r="G378" s="386" t="s">
        <v>1186</v>
      </c>
      <c r="H378" s="374"/>
      <c r="I378" s="374"/>
      <c r="J378" s="374"/>
      <c r="K378" s="374"/>
      <c r="L378" s="374"/>
      <c r="M378" s="374"/>
      <c r="N378" s="374"/>
      <c r="O378" s="374"/>
      <c r="P378" s="374"/>
      <c r="Q378" s="374"/>
      <c r="R378" s="375"/>
      <c r="S378" s="321" t="s">
        <v>1183</v>
      </c>
      <c r="T378" s="322"/>
    </row>
    <row r="379" spans="1:20" ht="124.2" customHeight="1" x14ac:dyDescent="0.3">
      <c r="A379" s="102"/>
      <c r="B379" s="275" t="s">
        <v>469</v>
      </c>
      <c r="C379" s="275"/>
      <c r="D379" s="275"/>
      <c r="E379" s="275"/>
      <c r="F379" s="275"/>
      <c r="G379" s="387" t="s">
        <v>1187</v>
      </c>
      <c r="H379" s="402"/>
      <c r="I379" s="402"/>
      <c r="J379" s="402"/>
      <c r="K379" s="402"/>
      <c r="L379" s="402"/>
      <c r="M379" s="402"/>
      <c r="N379" s="402"/>
      <c r="O379" s="402"/>
      <c r="P379" s="402"/>
      <c r="Q379" s="402"/>
      <c r="R379" s="402"/>
      <c r="S379" s="321" t="s">
        <v>1183</v>
      </c>
      <c r="T379" s="322"/>
    </row>
    <row r="380" spans="1:20" ht="309.60000000000002" customHeight="1" x14ac:dyDescent="0.3">
      <c r="B380" s="267" t="s">
        <v>486</v>
      </c>
      <c r="C380" s="276"/>
      <c r="D380" s="276"/>
      <c r="E380" s="276"/>
      <c r="F380" s="268"/>
      <c r="G380" s="373"/>
      <c r="H380" s="374"/>
      <c r="I380" s="374"/>
      <c r="J380" s="374"/>
      <c r="K380" s="374"/>
      <c r="L380" s="374"/>
      <c r="M380" s="374"/>
      <c r="N380" s="374"/>
      <c r="O380" s="374"/>
      <c r="P380" s="374"/>
      <c r="Q380" s="374"/>
      <c r="R380" s="375"/>
      <c r="S380" s="376"/>
      <c r="T380" s="376"/>
    </row>
    <row r="381" spans="1:20" ht="14.1" customHeight="1" x14ac:dyDescent="0.3">
      <c r="B381" s="140"/>
      <c r="C381" s="96"/>
      <c r="D381" s="96"/>
      <c r="E381" s="96"/>
      <c r="F381" s="96"/>
      <c r="G381" s="137"/>
      <c r="H381" s="94"/>
      <c r="I381" s="94"/>
      <c r="J381" s="94"/>
      <c r="K381" s="94"/>
      <c r="L381" s="94"/>
      <c r="M381" s="94"/>
      <c r="N381" s="94"/>
      <c r="O381" s="94"/>
      <c r="P381" s="94"/>
      <c r="Q381" s="94"/>
      <c r="R381" s="94"/>
      <c r="S381" s="96"/>
      <c r="T381" s="141"/>
    </row>
    <row r="382" spans="1:20" ht="15" customHeight="1" x14ac:dyDescent="0.3">
      <c r="B382" s="377" t="s">
        <v>109</v>
      </c>
      <c r="C382" s="378"/>
      <c r="D382" s="378"/>
      <c r="E382" s="378"/>
      <c r="F382" s="378"/>
      <c r="G382" s="378"/>
      <c r="H382" s="378"/>
      <c r="I382" s="378"/>
      <c r="J382" s="378"/>
      <c r="K382" s="378"/>
      <c r="L382" s="378"/>
      <c r="M382" s="378"/>
      <c r="N382" s="378"/>
      <c r="O382" s="378"/>
      <c r="P382" s="378"/>
      <c r="Q382" s="378"/>
      <c r="R382" s="378"/>
      <c r="S382" s="378"/>
      <c r="T382" s="379"/>
    </row>
    <row r="383" spans="1:20" ht="250.95" customHeight="1" x14ac:dyDescent="0.3">
      <c r="B383" s="380" t="s">
        <v>1018</v>
      </c>
      <c r="C383" s="381"/>
      <c r="D383" s="381"/>
      <c r="E383" s="381"/>
      <c r="F383" s="381"/>
      <c r="G383" s="381"/>
      <c r="H383" s="381"/>
      <c r="I383" s="381"/>
      <c r="J383" s="381"/>
      <c r="K383" s="381"/>
      <c r="L383" s="381"/>
      <c r="M383" s="381"/>
      <c r="N383" s="381"/>
      <c r="O383" s="381"/>
      <c r="P383" s="381"/>
      <c r="Q383" s="381"/>
      <c r="R383" s="381"/>
      <c r="S383" s="381"/>
      <c r="T383" s="382"/>
    </row>
    <row r="384" spans="1:20" ht="14.25" customHeight="1" x14ac:dyDescent="0.3">
      <c r="B384" s="383"/>
      <c r="C384" s="383"/>
      <c r="D384" s="383"/>
      <c r="E384" s="383"/>
      <c r="F384" s="383"/>
      <c r="G384" s="383"/>
      <c r="H384" s="383"/>
      <c r="I384" s="383"/>
      <c r="J384" s="383"/>
      <c r="K384" s="383"/>
      <c r="L384" s="383"/>
      <c r="M384" s="383"/>
      <c r="N384" s="383"/>
      <c r="O384" s="383"/>
      <c r="P384" s="383"/>
      <c r="Q384" s="384"/>
      <c r="R384" s="385"/>
      <c r="S384" s="383"/>
      <c r="T384" s="384"/>
    </row>
    <row r="385" spans="2:20" ht="15" customHeight="1" x14ac:dyDescent="0.3">
      <c r="B385" s="389" t="s">
        <v>110</v>
      </c>
      <c r="C385" s="390"/>
      <c r="D385" s="390"/>
      <c r="E385" s="390"/>
      <c r="F385" s="391"/>
      <c r="G385" s="389" t="s">
        <v>111</v>
      </c>
      <c r="H385" s="390"/>
      <c r="I385" s="390"/>
      <c r="J385" s="390"/>
      <c r="K385" s="390"/>
      <c r="L385" s="390"/>
      <c r="M385" s="390"/>
      <c r="N385" s="390"/>
      <c r="O385" s="390"/>
      <c r="P385" s="391"/>
      <c r="Q385" s="389" t="s">
        <v>112</v>
      </c>
      <c r="R385" s="390"/>
      <c r="S385" s="390"/>
      <c r="T385" s="391"/>
    </row>
    <row r="386" spans="2:20" ht="114.75" customHeight="1" x14ac:dyDescent="0.3">
      <c r="B386" s="367" t="s">
        <v>815</v>
      </c>
      <c r="C386" s="368"/>
      <c r="D386" s="368"/>
      <c r="E386" s="368"/>
      <c r="F386" s="369"/>
      <c r="G386" s="370" t="s">
        <v>458</v>
      </c>
      <c r="H386" s="371"/>
      <c r="I386" s="371"/>
      <c r="J386" s="371"/>
      <c r="K386" s="371"/>
      <c r="L386" s="371"/>
      <c r="M386" s="371"/>
      <c r="N386" s="371"/>
      <c r="O386" s="371"/>
      <c r="P386" s="372"/>
      <c r="Q386" s="370" t="s">
        <v>123</v>
      </c>
      <c r="R386" s="371"/>
      <c r="S386" s="371"/>
      <c r="T386" s="372"/>
    </row>
    <row r="387" spans="2:20" x14ac:dyDescent="0.3">
      <c r="G387" s="92"/>
      <c r="H387" s="92"/>
      <c r="I387" s="92"/>
      <c r="J387" s="92"/>
      <c r="K387" s="92"/>
      <c r="L387" s="92"/>
      <c r="M387" s="92"/>
      <c r="N387" s="92"/>
      <c r="O387" s="92"/>
      <c r="P387" s="92"/>
      <c r="Q387" s="93"/>
      <c r="R387" s="93"/>
    </row>
  </sheetData>
  <mergeCells count="1050">
    <mergeCell ref="B44:H44"/>
    <mergeCell ref="I44:J44"/>
    <mergeCell ref="K44:L44"/>
    <mergeCell ref="M44:R44"/>
    <mergeCell ref="B45:H45"/>
    <mergeCell ref="I45:J45"/>
    <mergeCell ref="K45:L45"/>
    <mergeCell ref="M45:R45"/>
    <mergeCell ref="B46:H46"/>
    <mergeCell ref="I46:J46"/>
    <mergeCell ref="K46:L46"/>
    <mergeCell ref="M46:R46"/>
    <mergeCell ref="S48:T48"/>
    <mergeCell ref="B39:H39"/>
    <mergeCell ref="I39:J39"/>
    <mergeCell ref="K39:L39"/>
    <mergeCell ref="M39:R39"/>
    <mergeCell ref="B40:H40"/>
    <mergeCell ref="I40:J40"/>
    <mergeCell ref="K40:L40"/>
    <mergeCell ref="M40:R40"/>
    <mergeCell ref="B41:H41"/>
    <mergeCell ref="I41:J41"/>
    <mergeCell ref="K41:L41"/>
    <mergeCell ref="M41:R41"/>
    <mergeCell ref="B42:H42"/>
    <mergeCell ref="I42:J42"/>
    <mergeCell ref="K42:L42"/>
    <mergeCell ref="M42:R42"/>
    <mergeCell ref="B43:H43"/>
    <mergeCell ref="I43:J43"/>
    <mergeCell ref="K43:L43"/>
    <mergeCell ref="M43:R43"/>
    <mergeCell ref="B119:E121"/>
    <mergeCell ref="G234:J234"/>
    <mergeCell ref="B114:C114"/>
    <mergeCell ref="D114:J114"/>
    <mergeCell ref="K114:R114"/>
    <mergeCell ref="S114:T114"/>
    <mergeCell ref="S121:T121"/>
    <mergeCell ref="D124:J124"/>
    <mergeCell ref="K124:R124"/>
    <mergeCell ref="S124:T124"/>
    <mergeCell ref="G224:J224"/>
    <mergeCell ref="K224:T224"/>
    <mergeCell ref="F214:G214"/>
    <mergeCell ref="K229:T229"/>
    <mergeCell ref="G121:R121"/>
    <mergeCell ref="J182:T182"/>
    <mergeCell ref="F181:I181"/>
    <mergeCell ref="B182:C182"/>
    <mergeCell ref="D194:E194"/>
    <mergeCell ref="B184:C184"/>
    <mergeCell ref="D166:E166"/>
    <mergeCell ref="F166:I166"/>
    <mergeCell ref="J166:T166"/>
    <mergeCell ref="B166:C166"/>
    <mergeCell ref="B164:C164"/>
    <mergeCell ref="J194:T194"/>
    <mergeCell ref="J186:T186"/>
    <mergeCell ref="B198:C198"/>
    <mergeCell ref="D198:E198"/>
    <mergeCell ref="K223:T223"/>
    <mergeCell ref="E221:F221"/>
    <mergeCell ref="E144:F144"/>
    <mergeCell ref="G232:J232"/>
    <mergeCell ref="B145:D145"/>
    <mergeCell ref="B146:D146"/>
    <mergeCell ref="E146:F146"/>
    <mergeCell ref="J192:T192"/>
    <mergeCell ref="F197:I197"/>
    <mergeCell ref="E238:F238"/>
    <mergeCell ref="C240:D240"/>
    <mergeCell ref="C228:D228"/>
    <mergeCell ref="E235:F235"/>
    <mergeCell ref="K227:T227"/>
    <mergeCell ref="E147:F148"/>
    <mergeCell ref="B148:D148"/>
    <mergeCell ref="G159:K159"/>
    <mergeCell ref="B160:K160"/>
    <mergeCell ref="C227:D227"/>
    <mergeCell ref="E216:F216"/>
    <mergeCell ref="K216:L216"/>
    <mergeCell ref="G222:J222"/>
    <mergeCell ref="K222:T222"/>
    <mergeCell ref="E222:F222"/>
    <mergeCell ref="C222:D222"/>
    <mergeCell ref="C220:F220"/>
    <mergeCell ref="F182:I182"/>
    <mergeCell ref="C223:D223"/>
    <mergeCell ref="J187:T187"/>
    <mergeCell ref="B183:C183"/>
    <mergeCell ref="J183:T183"/>
    <mergeCell ref="D192:E192"/>
    <mergeCell ref="J179:T179"/>
    <mergeCell ref="F179:I179"/>
    <mergeCell ref="J172:T172"/>
    <mergeCell ref="D200:E200"/>
    <mergeCell ref="F200:I200"/>
    <mergeCell ref="J200:T200"/>
    <mergeCell ref="B201:C201"/>
    <mergeCell ref="D201:E201"/>
    <mergeCell ref="F201:I201"/>
    <mergeCell ref="J201:T201"/>
    <mergeCell ref="H216:I216"/>
    <mergeCell ref="B173:C173"/>
    <mergeCell ref="D173:E173"/>
    <mergeCell ref="F173:I173"/>
    <mergeCell ref="D177:E177"/>
    <mergeCell ref="D178:E178"/>
    <mergeCell ref="D182:E182"/>
    <mergeCell ref="B195:C195"/>
    <mergeCell ref="F195:I195"/>
    <mergeCell ref="B196:C196"/>
    <mergeCell ref="D196:E196"/>
    <mergeCell ref="F196:I196"/>
    <mergeCell ref="F194:I194"/>
    <mergeCell ref="F185:I185"/>
    <mergeCell ref="B210:T210"/>
    <mergeCell ref="D188:E188"/>
    <mergeCell ref="F199:I199"/>
    <mergeCell ref="B117:T117"/>
    <mergeCell ref="B118:E118"/>
    <mergeCell ref="G118:R118"/>
    <mergeCell ref="S118:T118"/>
    <mergeCell ref="G119:R119"/>
    <mergeCell ref="B123:T123"/>
    <mergeCell ref="S119:T119"/>
    <mergeCell ref="B147:D147"/>
    <mergeCell ref="F162:I163"/>
    <mergeCell ref="B126:C126"/>
    <mergeCell ref="K237:T237"/>
    <mergeCell ref="D208:E208"/>
    <mergeCell ref="J199:T199"/>
    <mergeCell ref="D184:E184"/>
    <mergeCell ref="E236:F236"/>
    <mergeCell ref="F170:I170"/>
    <mergeCell ref="B168:C168"/>
    <mergeCell ref="D183:E183"/>
    <mergeCell ref="J173:T173"/>
    <mergeCell ref="D176:E176"/>
    <mergeCell ref="J195:T195"/>
    <mergeCell ref="C236:D236"/>
    <mergeCell ref="B181:C181"/>
    <mergeCell ref="B207:C207"/>
    <mergeCell ref="D207:E207"/>
    <mergeCell ref="F207:I207"/>
    <mergeCell ref="J207:T207"/>
    <mergeCell ref="J184:T184"/>
    <mergeCell ref="B185:C185"/>
    <mergeCell ref="B187:C187"/>
    <mergeCell ref="K235:T235"/>
    <mergeCell ref="K234:T234"/>
    <mergeCell ref="E143:F143"/>
    <mergeCell ref="B143:D143"/>
    <mergeCell ref="J158:K158"/>
    <mergeCell ref="D164:E164"/>
    <mergeCell ref="B176:C176"/>
    <mergeCell ref="B177:C177"/>
    <mergeCell ref="J176:T176"/>
    <mergeCell ref="F174:I174"/>
    <mergeCell ref="J167:T167"/>
    <mergeCell ref="B169:C169"/>
    <mergeCell ref="D175:E175"/>
    <mergeCell ref="B150:D150"/>
    <mergeCell ref="E150:F150"/>
    <mergeCell ref="I155:K155"/>
    <mergeCell ref="B156:D156"/>
    <mergeCell ref="E156:F156"/>
    <mergeCell ref="G156:H156"/>
    <mergeCell ref="I156:K156"/>
    <mergeCell ref="B149:D149"/>
    <mergeCell ref="B152:T152"/>
    <mergeCell ref="B154:K154"/>
    <mergeCell ref="G155:H155"/>
    <mergeCell ref="B153:T153"/>
    <mergeCell ref="L154:T161"/>
    <mergeCell ref="B155:D155"/>
    <mergeCell ref="E155:F155"/>
    <mergeCell ref="J170:T170"/>
    <mergeCell ref="D165:E165"/>
    <mergeCell ref="J165:T165"/>
    <mergeCell ref="B144:D144"/>
    <mergeCell ref="B162:E162"/>
    <mergeCell ref="L140:T151"/>
    <mergeCell ref="D168:E168"/>
    <mergeCell ref="F168:I168"/>
    <mergeCell ref="B171:C171"/>
    <mergeCell ref="D171:E171"/>
    <mergeCell ref="B179:C179"/>
    <mergeCell ref="D170:E170"/>
    <mergeCell ref="J168:T168"/>
    <mergeCell ref="D167:E167"/>
    <mergeCell ref="F175:I175"/>
    <mergeCell ref="F177:I177"/>
    <mergeCell ref="B178:C178"/>
    <mergeCell ref="J178:T178"/>
    <mergeCell ref="D179:E179"/>
    <mergeCell ref="D169:E169"/>
    <mergeCell ref="F169:I169"/>
    <mergeCell ref="J169:T169"/>
    <mergeCell ref="B170:C170"/>
    <mergeCell ref="B167:C167"/>
    <mergeCell ref="B175:C175"/>
    <mergeCell ref="J177:T177"/>
    <mergeCell ref="B159:C159"/>
    <mergeCell ref="D159:E159"/>
    <mergeCell ref="B157:K157"/>
    <mergeCell ref="B161:K161"/>
    <mergeCell ref="B158:C158"/>
    <mergeCell ref="D158:E158"/>
    <mergeCell ref="G158:H158"/>
    <mergeCell ref="J164:T164"/>
    <mergeCell ref="O29:Q29"/>
    <mergeCell ref="R29:T29"/>
    <mergeCell ref="B19:E22"/>
    <mergeCell ref="F19:I22"/>
    <mergeCell ref="J19:N22"/>
    <mergeCell ref="O19:Q22"/>
    <mergeCell ref="R19:T22"/>
    <mergeCell ref="B28:E28"/>
    <mergeCell ref="F28:I28"/>
    <mergeCell ref="J28:N28"/>
    <mergeCell ref="R23:T27"/>
    <mergeCell ref="O23:Q27"/>
    <mergeCell ref="J24:N27"/>
    <mergeCell ref="F23:I27"/>
    <mergeCell ref="B23:E27"/>
    <mergeCell ref="B31:E32"/>
    <mergeCell ref="R33:T34"/>
    <mergeCell ref="O33:Q34"/>
    <mergeCell ref="J33:N34"/>
    <mergeCell ref="F33:I34"/>
    <mergeCell ref="F30:I30"/>
    <mergeCell ref="J30:N30"/>
    <mergeCell ref="O30:Q30"/>
    <mergeCell ref="R30:T30"/>
    <mergeCell ref="B35:E36"/>
    <mergeCell ref="O28:Q28"/>
    <mergeCell ref="I63:R63"/>
    <mergeCell ref="S63:T63"/>
    <mergeCell ref="E67:H67"/>
    <mergeCell ref="I67:R67"/>
    <mergeCell ref="S67:T67"/>
    <mergeCell ref="B10:E11"/>
    <mergeCell ref="R31:T32"/>
    <mergeCell ref="O31:Q32"/>
    <mergeCell ref="J31:N32"/>
    <mergeCell ref="K49:L49"/>
    <mergeCell ref="M49:R49"/>
    <mergeCell ref="R35:T36"/>
    <mergeCell ref="O35:Q36"/>
    <mergeCell ref="J35:N36"/>
    <mergeCell ref="M51:R51"/>
    <mergeCell ref="I48:J48"/>
    <mergeCell ref="K48:L48"/>
    <mergeCell ref="M48:R48"/>
    <mergeCell ref="B33:E34"/>
    <mergeCell ref="F31:I32"/>
    <mergeCell ref="B30:E30"/>
    <mergeCell ref="F10:I11"/>
    <mergeCell ref="J10:N11"/>
    <mergeCell ref="O10:Q11"/>
    <mergeCell ref="R10:T11"/>
    <mergeCell ref="B12:E13"/>
    <mergeCell ref="F12:I13"/>
    <mergeCell ref="J12:N12"/>
    <mergeCell ref="O12:Q13"/>
    <mergeCell ref="R12:T13"/>
    <mergeCell ref="J13:N13"/>
    <mergeCell ref="J16:N18"/>
    <mergeCell ref="F16:I18"/>
    <mergeCell ref="B16:E18"/>
    <mergeCell ref="B29:E29"/>
    <mergeCell ref="F29:I29"/>
    <mergeCell ref="J29:N29"/>
    <mergeCell ref="Q4:R4"/>
    <mergeCell ref="S4:T4"/>
    <mergeCell ref="B5:T5"/>
    <mergeCell ref="B6:T6"/>
    <mergeCell ref="B7:T7"/>
    <mergeCell ref="B8:T8"/>
    <mergeCell ref="B2:E4"/>
    <mergeCell ref="F2:P2"/>
    <mergeCell ref="Q2:R2"/>
    <mergeCell ref="S2:T2"/>
    <mergeCell ref="F3:G3"/>
    <mergeCell ref="H3:P3"/>
    <mergeCell ref="Q3:R3"/>
    <mergeCell ref="S3:T3"/>
    <mergeCell ref="F4:G4"/>
    <mergeCell ref="H4:P4"/>
    <mergeCell ref="B9:T9"/>
    <mergeCell ref="R14:T15"/>
    <mergeCell ref="O14:Q15"/>
    <mergeCell ref="J14:N15"/>
    <mergeCell ref="F14:I15"/>
    <mergeCell ref="B14:E15"/>
    <mergeCell ref="R28:T28"/>
    <mergeCell ref="J23:N23"/>
    <mergeCell ref="R16:T18"/>
    <mergeCell ref="O16:Q18"/>
    <mergeCell ref="C56:D56"/>
    <mergeCell ref="E57:H59"/>
    <mergeCell ref="I57:R59"/>
    <mergeCell ref="S57:T59"/>
    <mergeCell ref="E56:H56"/>
    <mergeCell ref="I56:R56"/>
    <mergeCell ref="S56:T56"/>
    <mergeCell ref="B57:B69"/>
    <mergeCell ref="C57:D69"/>
    <mergeCell ref="E64:H64"/>
    <mergeCell ref="I64:R64"/>
    <mergeCell ref="S64:T64"/>
    <mergeCell ref="E60:H60"/>
    <mergeCell ref="I60:R60"/>
    <mergeCell ref="E69:H69"/>
    <mergeCell ref="S68:T68"/>
    <mergeCell ref="E65:H65"/>
    <mergeCell ref="I62:R62"/>
    <mergeCell ref="S62:T62"/>
    <mergeCell ref="S60:T60"/>
    <mergeCell ref="I69:R69"/>
    <mergeCell ref="S69:T69"/>
    <mergeCell ref="E63:H63"/>
    <mergeCell ref="F35:I36"/>
    <mergeCell ref="B51:H51"/>
    <mergeCell ref="B37:T37"/>
    <mergeCell ref="B50:H50"/>
    <mergeCell ref="I50:J50"/>
    <mergeCell ref="K50:L50"/>
    <mergeCell ref="M50:R50"/>
    <mergeCell ref="B38:H38"/>
    <mergeCell ref="I38:J38"/>
    <mergeCell ref="K38:L38"/>
    <mergeCell ref="M38:R38"/>
    <mergeCell ref="I51:J51"/>
    <mergeCell ref="K51:L51"/>
    <mergeCell ref="B48:H48"/>
    <mergeCell ref="B49:H49"/>
    <mergeCell ref="B47:H47"/>
    <mergeCell ref="E79:H79"/>
    <mergeCell ref="E80:H80"/>
    <mergeCell ref="I80:R80"/>
    <mergeCell ref="S80:T80"/>
    <mergeCell ref="E77:H77"/>
    <mergeCell ref="I77:R77"/>
    <mergeCell ref="I70:R71"/>
    <mergeCell ref="E70:H71"/>
    <mergeCell ref="I76:R76"/>
    <mergeCell ref="S76:T76"/>
    <mergeCell ref="S77:T77"/>
    <mergeCell ref="E78:H78"/>
    <mergeCell ref="I49:J49"/>
    <mergeCell ref="S38:T38"/>
    <mergeCell ref="I47:J47"/>
    <mergeCell ref="K47:L47"/>
    <mergeCell ref="M47:R47"/>
    <mergeCell ref="E61:H61"/>
    <mergeCell ref="I61:R61"/>
    <mergeCell ref="S61:T61"/>
    <mergeCell ref="B52:T52"/>
    <mergeCell ref="B54:T54"/>
    <mergeCell ref="B55:T55"/>
    <mergeCell ref="I78:R78"/>
    <mergeCell ref="S78:T78"/>
    <mergeCell ref="I79:R79"/>
    <mergeCell ref="E68:H68"/>
    <mergeCell ref="I68:R68"/>
    <mergeCell ref="I65:R65"/>
    <mergeCell ref="S65:T65"/>
    <mergeCell ref="J89:R89"/>
    <mergeCell ref="S89:T89"/>
    <mergeCell ref="S97:T97"/>
    <mergeCell ref="E94:I94"/>
    <mergeCell ref="J94:R94"/>
    <mergeCell ref="S94:T94"/>
    <mergeCell ref="S90:T90"/>
    <mergeCell ref="E91:I91"/>
    <mergeCell ref="E95:I95"/>
    <mergeCell ref="J95:R95"/>
    <mergeCell ref="S95:T95"/>
    <mergeCell ref="E90:I90"/>
    <mergeCell ref="J90:R90"/>
    <mergeCell ref="B85:T85"/>
    <mergeCell ref="B86:T86"/>
    <mergeCell ref="C87:D87"/>
    <mergeCell ref="B96:B98"/>
    <mergeCell ref="E66:H66"/>
    <mergeCell ref="I66:R66"/>
    <mergeCell ref="S66:T66"/>
    <mergeCell ref="E62:H62"/>
    <mergeCell ref="B70:B81"/>
    <mergeCell ref="C70:D81"/>
    <mergeCell ref="S70:T70"/>
    <mergeCell ref="E72:H72"/>
    <mergeCell ref="I72:R72"/>
    <mergeCell ref="E75:H75"/>
    <mergeCell ref="I75:R75"/>
    <mergeCell ref="S75:T75"/>
    <mergeCell ref="E76:H76"/>
    <mergeCell ref="S72:T72"/>
    <mergeCell ref="E73:H73"/>
    <mergeCell ref="I73:R73"/>
    <mergeCell ref="S73:T73"/>
    <mergeCell ref="E74:H74"/>
    <mergeCell ref="I74:R74"/>
    <mergeCell ref="S74:T74"/>
    <mergeCell ref="B82:B84"/>
    <mergeCell ref="C82:D84"/>
    <mergeCell ref="B88:B95"/>
    <mergeCell ref="C88:D95"/>
    <mergeCell ref="S88:T88"/>
    <mergeCell ref="E89:I89"/>
    <mergeCell ref="C96:D98"/>
    <mergeCell ref="E96:I96"/>
    <mergeCell ref="J96:R96"/>
    <mergeCell ref="S96:T96"/>
    <mergeCell ref="E97:I97"/>
    <mergeCell ref="J103:R103"/>
    <mergeCell ref="S103:T103"/>
    <mergeCell ref="J100:R100"/>
    <mergeCell ref="E87:I87"/>
    <mergeCell ref="J87:R87"/>
    <mergeCell ref="S87:T87"/>
    <mergeCell ref="S79:T79"/>
    <mergeCell ref="E81:H81"/>
    <mergeCell ref="I81:R81"/>
    <mergeCell ref="S81:T81"/>
    <mergeCell ref="E93:I93"/>
    <mergeCell ref="J93:R93"/>
    <mergeCell ref="S93:T93"/>
    <mergeCell ref="J91:R91"/>
    <mergeCell ref="S91:T91"/>
    <mergeCell ref="E92:I92"/>
    <mergeCell ref="J92:R92"/>
    <mergeCell ref="S92:T92"/>
    <mergeCell ref="E82:H82"/>
    <mergeCell ref="I82:R82"/>
    <mergeCell ref="S82:T82"/>
    <mergeCell ref="E83:H83"/>
    <mergeCell ref="I83:R83"/>
    <mergeCell ref="S83:T84"/>
    <mergeCell ref="E84:H84"/>
    <mergeCell ref="I84:R84"/>
    <mergeCell ref="J97:R97"/>
    <mergeCell ref="E88:I88"/>
    <mergeCell ref="J88:R88"/>
    <mergeCell ref="D109:J109"/>
    <mergeCell ref="K109:R109"/>
    <mergeCell ref="S109:T109"/>
    <mergeCell ref="E98:I98"/>
    <mergeCell ref="J98:R98"/>
    <mergeCell ref="S98:T98"/>
    <mergeCell ref="B111:C111"/>
    <mergeCell ref="D111:J111"/>
    <mergeCell ref="K111:R111"/>
    <mergeCell ref="S111:T111"/>
    <mergeCell ref="E105:I105"/>
    <mergeCell ref="J105:R105"/>
    <mergeCell ref="S105:T105"/>
    <mergeCell ref="E106:I106"/>
    <mergeCell ref="J106:R106"/>
    <mergeCell ref="S106:T106"/>
    <mergeCell ref="B99:B107"/>
    <mergeCell ref="C99:D107"/>
    <mergeCell ref="E99:I99"/>
    <mergeCell ref="J99:R99"/>
    <mergeCell ref="B110:C110"/>
    <mergeCell ref="D110:J110"/>
    <mergeCell ref="K110:R110"/>
    <mergeCell ref="S110:T110"/>
    <mergeCell ref="S100:T100"/>
    <mergeCell ref="E107:I107"/>
    <mergeCell ref="J107:R107"/>
    <mergeCell ref="E104:I104"/>
    <mergeCell ref="J104:R104"/>
    <mergeCell ref="S99:T99"/>
    <mergeCell ref="E100:I100"/>
    <mergeCell ref="E103:I103"/>
    <mergeCell ref="B127:T127"/>
    <mergeCell ref="B128:T128"/>
    <mergeCell ref="B129:T129"/>
    <mergeCell ref="B137:C137"/>
    <mergeCell ref="D137:J137"/>
    <mergeCell ref="B136:C136"/>
    <mergeCell ref="D126:J126"/>
    <mergeCell ref="K126:R126"/>
    <mergeCell ref="S126:T126"/>
    <mergeCell ref="B112:C112"/>
    <mergeCell ref="D112:J112"/>
    <mergeCell ref="K112:R112"/>
    <mergeCell ref="S112:T112"/>
    <mergeCell ref="E101:I101"/>
    <mergeCell ref="J101:R101"/>
    <mergeCell ref="S101:T101"/>
    <mergeCell ref="E102:I102"/>
    <mergeCell ref="J102:R102"/>
    <mergeCell ref="S102:T102"/>
    <mergeCell ref="S104:T104"/>
    <mergeCell ref="S125:T125"/>
    <mergeCell ref="B124:C124"/>
    <mergeCell ref="B125:C125"/>
    <mergeCell ref="D125:J125"/>
    <mergeCell ref="K125:R125"/>
    <mergeCell ref="G120:R120"/>
    <mergeCell ref="S120:T120"/>
    <mergeCell ref="S107:T107"/>
    <mergeCell ref="B108:T108"/>
    <mergeCell ref="B109:C109"/>
    <mergeCell ref="B113:C113"/>
    <mergeCell ref="D113:J113"/>
    <mergeCell ref="B142:D142"/>
    <mergeCell ref="E142:F142"/>
    <mergeCell ref="D136:J136"/>
    <mergeCell ref="K136:R136"/>
    <mergeCell ref="S136:T136"/>
    <mergeCell ref="K132:R132"/>
    <mergeCell ref="S132:T132"/>
    <mergeCell ref="B138:T138"/>
    <mergeCell ref="B139:T139"/>
    <mergeCell ref="K135:R135"/>
    <mergeCell ref="S135:T135"/>
    <mergeCell ref="B135:C135"/>
    <mergeCell ref="K133:R133"/>
    <mergeCell ref="B133:C133"/>
    <mergeCell ref="D133:J133"/>
    <mergeCell ref="S133:T133"/>
    <mergeCell ref="B130:T130"/>
    <mergeCell ref="B131:T131"/>
    <mergeCell ref="B134:C134"/>
    <mergeCell ref="D134:J134"/>
    <mergeCell ref="D135:J135"/>
    <mergeCell ref="B132:C132"/>
    <mergeCell ref="D132:J132"/>
    <mergeCell ref="K137:R137"/>
    <mergeCell ref="S137:T137"/>
    <mergeCell ref="S134:T134"/>
    <mergeCell ref="B141:K141"/>
    <mergeCell ref="V317:W317"/>
    <mergeCell ref="B315:T315"/>
    <mergeCell ref="B316:F316"/>
    <mergeCell ref="G316:R316"/>
    <mergeCell ref="S316:T316"/>
    <mergeCell ref="B301:B313"/>
    <mergeCell ref="C313:D313"/>
    <mergeCell ref="G313:J313"/>
    <mergeCell ref="M303:T304"/>
    <mergeCell ref="C305:F305"/>
    <mergeCell ref="G307:J307"/>
    <mergeCell ref="K307:T307"/>
    <mergeCell ref="C306:D306"/>
    <mergeCell ref="E306:F306"/>
    <mergeCell ref="G308:J308"/>
    <mergeCell ref="F304:G304"/>
    <mergeCell ref="H304:I304"/>
    <mergeCell ref="J304:L304"/>
    <mergeCell ref="C301:T301"/>
    <mergeCell ref="G305:J306"/>
    <mergeCell ref="K308:T308"/>
    <mergeCell ref="F303:G303"/>
    <mergeCell ref="H303:I303"/>
    <mergeCell ref="J303:L303"/>
    <mergeCell ref="B314:T314"/>
    <mergeCell ref="K305:T306"/>
    <mergeCell ref="G309:J309"/>
    <mergeCell ref="K309:T309"/>
    <mergeCell ref="G312:J312"/>
    <mergeCell ref="K312:T312"/>
    <mergeCell ref="C311:D311"/>
    <mergeCell ref="E311:F311"/>
    <mergeCell ref="G278:H278"/>
    <mergeCell ref="I279:J279"/>
    <mergeCell ref="M299:T299"/>
    <mergeCell ref="B281:C281"/>
    <mergeCell ref="F280:I281"/>
    <mergeCell ref="J291:L291"/>
    <mergeCell ref="J299:K299"/>
    <mergeCell ref="G279:H279"/>
    <mergeCell ref="B286:C286"/>
    <mergeCell ref="F292:G292"/>
    <mergeCell ref="F285:I285"/>
    <mergeCell ref="J292:L292"/>
    <mergeCell ref="B284:C284"/>
    <mergeCell ref="D284:E284"/>
    <mergeCell ref="F284:I284"/>
    <mergeCell ref="J280:T281"/>
    <mergeCell ref="B280:E280"/>
    <mergeCell ref="F282:I282"/>
    <mergeCell ref="L279:T279"/>
    <mergeCell ref="J282:T282"/>
    <mergeCell ref="B278:F278"/>
    <mergeCell ref="I278:J278"/>
    <mergeCell ref="L278:T278"/>
    <mergeCell ref="B192:C192"/>
    <mergeCell ref="D202:E202"/>
    <mergeCell ref="C296:D296"/>
    <mergeCell ref="B289:B299"/>
    <mergeCell ref="C290:L290"/>
    <mergeCell ref="G311:J311"/>
    <mergeCell ref="K311:T311"/>
    <mergeCell ref="C304:E304"/>
    <mergeCell ref="M302:T302"/>
    <mergeCell ref="B319:F319"/>
    <mergeCell ref="G371:R371"/>
    <mergeCell ref="S368:T371"/>
    <mergeCell ref="B326:F367"/>
    <mergeCell ref="G363:R363"/>
    <mergeCell ref="G366:R366"/>
    <mergeCell ref="B370:F370"/>
    <mergeCell ref="C302:L302"/>
    <mergeCell ref="G370:R370"/>
    <mergeCell ref="G365:R365"/>
    <mergeCell ref="E296:F296"/>
    <mergeCell ref="F293:G293"/>
    <mergeCell ref="C293:E293"/>
    <mergeCell ref="C291:E291"/>
    <mergeCell ref="G318:R318"/>
    <mergeCell ref="S318:T318"/>
    <mergeCell ref="C295:D295"/>
    <mergeCell ref="M290:T290"/>
    <mergeCell ref="B320:T320"/>
    <mergeCell ref="B300:T300"/>
    <mergeCell ref="B321:F321"/>
    <mergeCell ref="B373:F373"/>
    <mergeCell ref="D281:E281"/>
    <mergeCell ref="G373:R373"/>
    <mergeCell ref="S373:T373"/>
    <mergeCell ref="G369:R369"/>
    <mergeCell ref="B369:F369"/>
    <mergeCell ref="B371:F371"/>
    <mergeCell ref="B368:F368"/>
    <mergeCell ref="G364:R364"/>
    <mergeCell ref="B325:F325"/>
    <mergeCell ref="G325:R325"/>
    <mergeCell ref="S325:T325"/>
    <mergeCell ref="S326:T367"/>
    <mergeCell ref="B324:T324"/>
    <mergeCell ref="G319:R319"/>
    <mergeCell ref="M291:T297"/>
    <mergeCell ref="H292:I292"/>
    <mergeCell ref="H296:L296"/>
    <mergeCell ref="J285:T285"/>
    <mergeCell ref="J293:L293"/>
    <mergeCell ref="E295:F295"/>
    <mergeCell ref="G351:R351"/>
    <mergeCell ref="S322:T322"/>
    <mergeCell ref="B323:F323"/>
    <mergeCell ref="G323:R323"/>
    <mergeCell ref="S323:T323"/>
    <mergeCell ref="G367:R367"/>
    <mergeCell ref="C308:D308"/>
    <mergeCell ref="E308:F308"/>
    <mergeCell ref="E313:F313"/>
    <mergeCell ref="C309:D309"/>
    <mergeCell ref="E309:F309"/>
    <mergeCell ref="J283:T283"/>
    <mergeCell ref="C299:G299"/>
    <mergeCell ref="H299:I299"/>
    <mergeCell ref="C297:L297"/>
    <mergeCell ref="M298:T298"/>
    <mergeCell ref="H298:I298"/>
    <mergeCell ref="H293:I293"/>
    <mergeCell ref="C289:T289"/>
    <mergeCell ref="G346:R346"/>
    <mergeCell ref="S319:T319"/>
    <mergeCell ref="G322:R322"/>
    <mergeCell ref="G321:R321"/>
    <mergeCell ref="S321:T321"/>
    <mergeCell ref="C292:E292"/>
    <mergeCell ref="F291:G291"/>
    <mergeCell ref="G368:R368"/>
    <mergeCell ref="B372:T372"/>
    <mergeCell ref="C312:D312"/>
    <mergeCell ref="E312:F312"/>
    <mergeCell ref="C303:E303"/>
    <mergeCell ref="K313:T313"/>
    <mergeCell ref="C307:D307"/>
    <mergeCell ref="E307:F307"/>
    <mergeCell ref="G347:R347"/>
    <mergeCell ref="W326:X362"/>
    <mergeCell ref="G327:R327"/>
    <mergeCell ref="G328:R328"/>
    <mergeCell ref="G329:R329"/>
    <mergeCell ref="G330:R330"/>
    <mergeCell ref="G331:R331"/>
    <mergeCell ref="G332:R332"/>
    <mergeCell ref="G335:R335"/>
    <mergeCell ref="G361:R361"/>
    <mergeCell ref="G358:R358"/>
    <mergeCell ref="G359:R359"/>
    <mergeCell ref="G360:R360"/>
    <mergeCell ref="G362:R362"/>
    <mergeCell ref="G356:R356"/>
    <mergeCell ref="G355:R355"/>
    <mergeCell ref="G354:R354"/>
    <mergeCell ref="G357:R357"/>
    <mergeCell ref="G333:R333"/>
    <mergeCell ref="G334:R334"/>
    <mergeCell ref="G326:R326"/>
    <mergeCell ref="G348:R348"/>
    <mergeCell ref="G353:R353"/>
    <mergeCell ref="G352:R352"/>
    <mergeCell ref="G345:R345"/>
    <mergeCell ref="G350:R350"/>
    <mergeCell ref="G349:R349"/>
    <mergeCell ref="G339:R339"/>
    <mergeCell ref="B386:F386"/>
    <mergeCell ref="G386:P386"/>
    <mergeCell ref="Q386:T386"/>
    <mergeCell ref="B380:F380"/>
    <mergeCell ref="G380:R380"/>
    <mergeCell ref="S380:T380"/>
    <mergeCell ref="B382:T382"/>
    <mergeCell ref="B383:T383"/>
    <mergeCell ref="B384:Q384"/>
    <mergeCell ref="R384:T384"/>
    <mergeCell ref="B378:F378"/>
    <mergeCell ref="G378:R378"/>
    <mergeCell ref="S378:T378"/>
    <mergeCell ref="B374:F374"/>
    <mergeCell ref="G374:R374"/>
    <mergeCell ref="S374:T374"/>
    <mergeCell ref="B375:F375"/>
    <mergeCell ref="G375:R375"/>
    <mergeCell ref="B385:F385"/>
    <mergeCell ref="G385:P385"/>
    <mergeCell ref="Q385:T385"/>
    <mergeCell ref="S375:T375"/>
    <mergeCell ref="B379:F379"/>
    <mergeCell ref="G379:R379"/>
    <mergeCell ref="S379:T379"/>
    <mergeCell ref="B376:F376"/>
    <mergeCell ref="G376:R376"/>
    <mergeCell ref="S376:T376"/>
    <mergeCell ref="B377:F377"/>
    <mergeCell ref="G377:R377"/>
    <mergeCell ref="S377:T377"/>
    <mergeCell ref="F183:I183"/>
    <mergeCell ref="B202:C202"/>
    <mergeCell ref="D195:E195"/>
    <mergeCell ref="E217:F217"/>
    <mergeCell ref="H217:L217"/>
    <mergeCell ref="D187:E187"/>
    <mergeCell ref="F187:I187"/>
    <mergeCell ref="F192:I192"/>
    <mergeCell ref="D199:E199"/>
    <mergeCell ref="F191:I191"/>
    <mergeCell ref="J191:T191"/>
    <mergeCell ref="D190:E190"/>
    <mergeCell ref="C212:L212"/>
    <mergeCell ref="M212:T212"/>
    <mergeCell ref="F206:I206"/>
    <mergeCell ref="J206:T206"/>
    <mergeCell ref="J196:T196"/>
    <mergeCell ref="F198:I198"/>
    <mergeCell ref="J198:T198"/>
    <mergeCell ref="F184:I184"/>
    <mergeCell ref="J189:T189"/>
    <mergeCell ref="B186:C186"/>
    <mergeCell ref="B194:C194"/>
    <mergeCell ref="B191:C191"/>
    <mergeCell ref="B199:C199"/>
    <mergeCell ref="F193:I193"/>
    <mergeCell ref="J193:T193"/>
    <mergeCell ref="F189:I189"/>
    <mergeCell ref="D186:E186"/>
    <mergeCell ref="F186:I186"/>
    <mergeCell ref="B204:C204"/>
    <mergeCell ref="D204:E204"/>
    <mergeCell ref="C221:D221"/>
    <mergeCell ref="G220:J221"/>
    <mergeCell ref="B193:C193"/>
    <mergeCell ref="C214:E214"/>
    <mergeCell ref="F208:I208"/>
    <mergeCell ref="J208:T208"/>
    <mergeCell ref="C211:T211"/>
    <mergeCell ref="J214:L214"/>
    <mergeCell ref="F190:I190"/>
    <mergeCell ref="J190:T190"/>
    <mergeCell ref="B203:C203"/>
    <mergeCell ref="D203:E203"/>
    <mergeCell ref="B197:C197"/>
    <mergeCell ref="D197:E197"/>
    <mergeCell ref="B209:T209"/>
    <mergeCell ref="D191:E191"/>
    <mergeCell ref="C219:L219"/>
    <mergeCell ref="F202:I202"/>
    <mergeCell ref="J202:T202"/>
    <mergeCell ref="H214:I214"/>
    <mergeCell ref="J197:T197"/>
    <mergeCell ref="B208:C208"/>
    <mergeCell ref="C217:D217"/>
    <mergeCell ref="M213:T219"/>
    <mergeCell ref="C213:E213"/>
    <mergeCell ref="D193:E193"/>
    <mergeCell ref="F204:I204"/>
    <mergeCell ref="J204:T204"/>
    <mergeCell ref="E227:F227"/>
    <mergeCell ref="G227:J227"/>
    <mergeCell ref="B206:C206"/>
    <mergeCell ref="D206:E206"/>
    <mergeCell ref="E243:F243"/>
    <mergeCell ref="C247:D247"/>
    <mergeCell ref="B205:C205"/>
    <mergeCell ref="D205:E205"/>
    <mergeCell ref="F205:I205"/>
    <mergeCell ref="J205:T205"/>
    <mergeCell ref="E242:F242"/>
    <mergeCell ref="G226:J226"/>
    <mergeCell ref="K240:T240"/>
    <mergeCell ref="G248:J248"/>
    <mergeCell ref="G265:I266"/>
    <mergeCell ref="J265:L266"/>
    <mergeCell ref="B211:B252"/>
    <mergeCell ref="F213:G213"/>
    <mergeCell ref="J213:L213"/>
    <mergeCell ref="E234:F234"/>
    <mergeCell ref="G241:J241"/>
    <mergeCell ref="E241:F241"/>
    <mergeCell ref="M265:T266"/>
    <mergeCell ref="C230:D230"/>
    <mergeCell ref="G230:J230"/>
    <mergeCell ref="E239:F239"/>
    <mergeCell ref="C238:D238"/>
    <mergeCell ref="E240:F240"/>
    <mergeCell ref="G228:J228"/>
    <mergeCell ref="K230:T230"/>
    <mergeCell ref="E223:F223"/>
    <mergeCell ref="G223:J223"/>
    <mergeCell ref="E224:F224"/>
    <mergeCell ref="C232:D232"/>
    <mergeCell ref="K225:T225"/>
    <mergeCell ref="K220:T221"/>
    <mergeCell ref="H213:I213"/>
    <mergeCell ref="C224:D224"/>
    <mergeCell ref="B279:F279"/>
    <mergeCell ref="K228:T228"/>
    <mergeCell ref="F256:G256"/>
    <mergeCell ref="G243:J243"/>
    <mergeCell ref="J267:L267"/>
    <mergeCell ref="B277:K277"/>
    <mergeCell ref="C231:D231"/>
    <mergeCell ref="D275:E275"/>
    <mergeCell ref="B272:D272"/>
    <mergeCell ref="K260:L260"/>
    <mergeCell ref="B276:K276"/>
    <mergeCell ref="C250:D250"/>
    <mergeCell ref="G250:J250"/>
    <mergeCell ref="C239:D239"/>
    <mergeCell ref="C259:D259"/>
    <mergeCell ref="M255:T263"/>
    <mergeCell ref="K252:T252"/>
    <mergeCell ref="B253:T253"/>
    <mergeCell ref="C254:T254"/>
    <mergeCell ref="G252:J252"/>
    <mergeCell ref="C233:D233"/>
    <mergeCell ref="G251:J251"/>
    <mergeCell ref="E245:F245"/>
    <mergeCell ref="G236:J236"/>
    <mergeCell ref="G237:J237"/>
    <mergeCell ref="G246:J246"/>
    <mergeCell ref="E145:F145"/>
    <mergeCell ref="K134:R134"/>
    <mergeCell ref="F164:I164"/>
    <mergeCell ref="B190:C190"/>
    <mergeCell ref="B180:C180"/>
    <mergeCell ref="D180:E180"/>
    <mergeCell ref="F180:I180"/>
    <mergeCell ref="B165:C165"/>
    <mergeCell ref="F165:I165"/>
    <mergeCell ref="J171:T171"/>
    <mergeCell ref="B172:C172"/>
    <mergeCell ref="J174:T174"/>
    <mergeCell ref="F167:I167"/>
    <mergeCell ref="D172:E172"/>
    <mergeCell ref="F172:I172"/>
    <mergeCell ref="F171:I171"/>
    <mergeCell ref="F178:I178"/>
    <mergeCell ref="J180:T180"/>
    <mergeCell ref="D181:E181"/>
    <mergeCell ref="B188:C188"/>
    <mergeCell ref="B189:C189"/>
    <mergeCell ref="J162:T163"/>
    <mergeCell ref="B163:C163"/>
    <mergeCell ref="D163:E163"/>
    <mergeCell ref="F188:I188"/>
    <mergeCell ref="J188:T188"/>
    <mergeCell ref="J185:T185"/>
    <mergeCell ref="D189:E189"/>
    <mergeCell ref="B174:C174"/>
    <mergeCell ref="D174:E174"/>
    <mergeCell ref="J175:T175"/>
    <mergeCell ref="F176:I176"/>
    <mergeCell ref="J181:T181"/>
    <mergeCell ref="D185:E185"/>
    <mergeCell ref="F203:I203"/>
    <mergeCell ref="J203:T203"/>
    <mergeCell ref="G242:J242"/>
    <mergeCell ref="C243:D243"/>
    <mergeCell ref="G233:J233"/>
    <mergeCell ref="E244:F244"/>
    <mergeCell ref="K242:T242"/>
    <mergeCell ref="K232:T232"/>
    <mergeCell ref="C244:D244"/>
    <mergeCell ref="C246:D246"/>
    <mergeCell ref="C225:D225"/>
    <mergeCell ref="B282:C282"/>
    <mergeCell ref="B269:T269"/>
    <mergeCell ref="E246:F246"/>
    <mergeCell ref="E252:F252"/>
    <mergeCell ref="K251:T251"/>
    <mergeCell ref="J257:L257"/>
    <mergeCell ref="J256:L256"/>
    <mergeCell ref="M267:T267"/>
    <mergeCell ref="C262:L262"/>
    <mergeCell ref="G263:H263"/>
    <mergeCell ref="J263:K263"/>
    <mergeCell ref="K246:T246"/>
    <mergeCell ref="E247:F247"/>
    <mergeCell ref="G247:J247"/>
    <mergeCell ref="K247:T247"/>
    <mergeCell ref="E233:F233"/>
    <mergeCell ref="D282:E282"/>
    <mergeCell ref="B200:C200"/>
    <mergeCell ref="E229:F229"/>
    <mergeCell ref="K113:R113"/>
    <mergeCell ref="S113:T113"/>
    <mergeCell ref="B115:C115"/>
    <mergeCell ref="D115:J115"/>
    <mergeCell ref="K115:R115"/>
    <mergeCell ref="S115:T115"/>
    <mergeCell ref="B116:C116"/>
    <mergeCell ref="D116:J116"/>
    <mergeCell ref="K116:R116"/>
    <mergeCell ref="S116:T116"/>
    <mergeCell ref="E226:F226"/>
    <mergeCell ref="K243:T243"/>
    <mergeCell ref="C255:L255"/>
    <mergeCell ref="H260:I260"/>
    <mergeCell ref="H256:I256"/>
    <mergeCell ref="C248:D248"/>
    <mergeCell ref="C260:D260"/>
    <mergeCell ref="B254:B267"/>
    <mergeCell ref="G249:J249"/>
    <mergeCell ref="K233:T233"/>
    <mergeCell ref="C251:D251"/>
    <mergeCell ref="K236:T236"/>
    <mergeCell ref="G239:J239"/>
    <mergeCell ref="K241:T241"/>
    <mergeCell ref="K250:T250"/>
    <mergeCell ref="E249:F249"/>
    <mergeCell ref="C256:E256"/>
    <mergeCell ref="G245:J245"/>
    <mergeCell ref="G238:J238"/>
    <mergeCell ref="C265:F265"/>
    <mergeCell ref="G235:J235"/>
    <mergeCell ref="C235:D235"/>
    <mergeCell ref="C310:D310"/>
    <mergeCell ref="E310:F310"/>
    <mergeCell ref="G338:R338"/>
    <mergeCell ref="E272:F272"/>
    <mergeCell ref="C266:D266"/>
    <mergeCell ref="E266:F266"/>
    <mergeCell ref="B270:K270"/>
    <mergeCell ref="C264:T264"/>
    <mergeCell ref="B268:T268"/>
    <mergeCell ref="G267:I267"/>
    <mergeCell ref="I271:K271"/>
    <mergeCell ref="L271:T277"/>
    <mergeCell ref="L270:T270"/>
    <mergeCell ref="B271:D271"/>
    <mergeCell ref="G275:K275"/>
    <mergeCell ref="E248:F248"/>
    <mergeCell ref="K248:T248"/>
    <mergeCell ref="H259:I259"/>
    <mergeCell ref="G336:R337"/>
    <mergeCell ref="D283:E283"/>
    <mergeCell ref="B285:C285"/>
    <mergeCell ref="H295:L295"/>
    <mergeCell ref="H291:I291"/>
    <mergeCell ref="B322:F322"/>
    <mergeCell ref="B287:T287"/>
    <mergeCell ref="B288:T288"/>
    <mergeCell ref="J298:K298"/>
    <mergeCell ref="D286:E286"/>
    <mergeCell ref="C298:G298"/>
    <mergeCell ref="B283:C283"/>
    <mergeCell ref="J286:T286"/>
    <mergeCell ref="F283:I283"/>
    <mergeCell ref="H257:I257"/>
    <mergeCell ref="C257:E257"/>
    <mergeCell ref="E271:F271"/>
    <mergeCell ref="G271:H271"/>
    <mergeCell ref="C252:D252"/>
    <mergeCell ref="E259:F259"/>
    <mergeCell ref="E267:F267"/>
    <mergeCell ref="C263:E263"/>
    <mergeCell ref="K259:L259"/>
    <mergeCell ref="F257:G257"/>
    <mergeCell ref="E260:F260"/>
    <mergeCell ref="G274:K274"/>
    <mergeCell ref="E228:F228"/>
    <mergeCell ref="E232:F232"/>
    <mergeCell ref="C234:D234"/>
    <mergeCell ref="G231:J231"/>
    <mergeCell ref="C229:D229"/>
    <mergeCell ref="G229:J229"/>
    <mergeCell ref="K231:T231"/>
    <mergeCell ref="E231:F231"/>
    <mergeCell ref="E230:F230"/>
    <mergeCell ref="C242:D242"/>
    <mergeCell ref="C241:D241"/>
    <mergeCell ref="G244:J244"/>
    <mergeCell ref="K244:T244"/>
    <mergeCell ref="C245:D245"/>
    <mergeCell ref="G240:J240"/>
    <mergeCell ref="C237:D237"/>
    <mergeCell ref="G343:R343"/>
    <mergeCell ref="G344:R344"/>
    <mergeCell ref="G341:R342"/>
    <mergeCell ref="E225:F225"/>
    <mergeCell ref="C216:D216"/>
    <mergeCell ref="G225:J225"/>
    <mergeCell ref="K226:T226"/>
    <mergeCell ref="C226:D226"/>
    <mergeCell ref="E237:F237"/>
    <mergeCell ref="G310:J310"/>
    <mergeCell ref="K310:T310"/>
    <mergeCell ref="B317:F317"/>
    <mergeCell ref="G317:R317"/>
    <mergeCell ref="S317:T317"/>
    <mergeCell ref="B318:F318"/>
    <mergeCell ref="D285:E285"/>
    <mergeCell ref="E251:F251"/>
    <mergeCell ref="C249:D249"/>
    <mergeCell ref="K249:T249"/>
    <mergeCell ref="K238:T238"/>
    <mergeCell ref="K239:T239"/>
    <mergeCell ref="F286:I286"/>
    <mergeCell ref="J284:T284"/>
    <mergeCell ref="G272:H272"/>
    <mergeCell ref="I272:K272"/>
    <mergeCell ref="D274:E274"/>
    <mergeCell ref="B275:C275"/>
    <mergeCell ref="B273:K273"/>
    <mergeCell ref="G340:R340"/>
    <mergeCell ref="K245:T245"/>
    <mergeCell ref="B274:C274"/>
    <mergeCell ref="C267:D267"/>
  </mergeCells>
  <phoneticPr fontId="34" type="noConversion"/>
  <pageMargins left="0.70866141732283472" right="0.70866141732283472" top="0.74803149606299213" bottom="0.74803149606299213" header="0.31496062992125984" footer="0.31496062992125984"/>
  <pageSetup scale="33" fitToHeight="0"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1:S79"/>
  <sheetViews>
    <sheetView topLeftCell="A31" zoomScale="55" zoomScaleNormal="55" workbookViewId="0">
      <selection activeCell="R25" sqref="R25:S25"/>
    </sheetView>
  </sheetViews>
  <sheetFormatPr baseColWidth="10" defaultColWidth="10.88671875" defaultRowHeight="13.2" x14ac:dyDescent="0.25"/>
  <cols>
    <col min="1" max="1" width="4.5546875" style="57" customWidth="1"/>
    <col min="2" max="2" width="20.33203125" style="56" customWidth="1"/>
    <col min="3" max="3" width="10" style="57" customWidth="1"/>
    <col min="4" max="4" width="11.33203125" style="57" customWidth="1"/>
    <col min="5" max="5" width="11.44140625" style="57" customWidth="1"/>
    <col min="6" max="6" width="11.6640625" style="57" customWidth="1"/>
    <col min="7" max="7" width="13.109375" style="57" customWidth="1"/>
    <col min="8" max="8" width="10.6640625" style="57" customWidth="1"/>
    <col min="9" max="10" width="17" style="57" customWidth="1"/>
    <col min="11" max="11" width="16.6640625" style="57" customWidth="1"/>
    <col min="12" max="16" width="10.88671875" style="57"/>
    <col min="17" max="17" width="15" style="57" customWidth="1"/>
    <col min="18" max="18" width="10.88671875" style="57"/>
    <col min="19" max="19" width="16" style="57" customWidth="1"/>
    <col min="20" max="16384" width="10.88671875" style="57"/>
  </cols>
  <sheetData>
    <row r="1" spans="2:19" ht="13.8" thickBot="1" x14ac:dyDescent="0.3">
      <c r="S1" s="101"/>
    </row>
    <row r="2" spans="2:19" ht="12.75" customHeight="1" x14ac:dyDescent="0.25">
      <c r="B2" s="58"/>
      <c r="C2" s="716" t="s">
        <v>391</v>
      </c>
      <c r="D2" s="716"/>
      <c r="E2" s="716"/>
      <c r="F2" s="716"/>
      <c r="G2" s="716"/>
      <c r="H2" s="716"/>
      <c r="I2" s="59"/>
      <c r="J2" s="211"/>
      <c r="K2" s="717"/>
      <c r="L2" s="719" t="s">
        <v>392</v>
      </c>
      <c r="M2" s="720"/>
      <c r="N2" s="720"/>
      <c r="O2" s="720"/>
      <c r="P2" s="720"/>
      <c r="Q2" s="720"/>
      <c r="R2" s="721"/>
      <c r="S2" s="63"/>
    </row>
    <row r="3" spans="2:19" ht="12.75" customHeight="1" x14ac:dyDescent="0.25">
      <c r="B3" s="60"/>
      <c r="C3" s="722" t="s">
        <v>393</v>
      </c>
      <c r="D3" s="722"/>
      <c r="E3" s="722"/>
      <c r="F3" s="722"/>
      <c r="G3" s="722"/>
      <c r="H3" s="722"/>
      <c r="I3" s="61"/>
      <c r="J3" s="211"/>
      <c r="K3" s="718"/>
      <c r="L3" s="723" t="s">
        <v>393</v>
      </c>
      <c r="M3" s="724"/>
      <c r="N3" s="724"/>
      <c r="O3" s="724"/>
      <c r="P3" s="724"/>
      <c r="Q3" s="724"/>
      <c r="R3" s="725"/>
      <c r="S3" s="63"/>
    </row>
    <row r="4" spans="2:19" ht="14.25" customHeight="1" x14ac:dyDescent="0.25">
      <c r="B4" s="60"/>
      <c r="C4" s="722" t="s">
        <v>394</v>
      </c>
      <c r="D4" s="722"/>
      <c r="E4" s="722"/>
      <c r="F4" s="722"/>
      <c r="G4" s="722"/>
      <c r="H4" s="722"/>
      <c r="I4" s="61"/>
      <c r="J4" s="211"/>
      <c r="K4" s="718"/>
      <c r="L4" s="723" t="s">
        <v>394</v>
      </c>
      <c r="M4" s="724"/>
      <c r="N4" s="724"/>
      <c r="O4" s="724"/>
      <c r="P4" s="724"/>
      <c r="Q4" s="724"/>
      <c r="R4" s="725"/>
      <c r="S4" s="63"/>
    </row>
    <row r="5" spans="2:19" ht="27.75" customHeight="1" x14ac:dyDescent="0.25">
      <c r="B5" s="62"/>
      <c r="C5" s="726" t="s">
        <v>1207</v>
      </c>
      <c r="D5" s="726"/>
      <c r="E5" s="726"/>
      <c r="F5" s="726"/>
      <c r="G5" s="726"/>
      <c r="H5" s="726"/>
      <c r="I5" s="63"/>
      <c r="J5" s="211"/>
      <c r="K5" s="718"/>
      <c r="L5" s="727" t="s">
        <v>1208</v>
      </c>
      <c r="M5" s="728"/>
      <c r="N5" s="728"/>
      <c r="O5" s="728"/>
      <c r="P5" s="728"/>
      <c r="Q5" s="728"/>
      <c r="R5" s="709"/>
      <c r="S5" s="63"/>
    </row>
    <row r="6" spans="2:19" ht="33.75" customHeight="1" x14ac:dyDescent="0.25">
      <c r="B6" s="705" t="s">
        <v>395</v>
      </c>
      <c r="C6" s="706"/>
      <c r="D6" s="213" t="s">
        <v>111</v>
      </c>
      <c r="E6" s="664" t="s">
        <v>112</v>
      </c>
      <c r="F6" s="707"/>
      <c r="G6" s="216" t="s">
        <v>396</v>
      </c>
      <c r="H6" s="213" t="s">
        <v>2</v>
      </c>
      <c r="I6" s="214" t="s">
        <v>0</v>
      </c>
      <c r="J6" s="210"/>
      <c r="K6" s="705" t="s">
        <v>395</v>
      </c>
      <c r="L6" s="706"/>
      <c r="M6" s="710" t="s">
        <v>111</v>
      </c>
      <c r="N6" s="711"/>
      <c r="O6" s="710" t="s">
        <v>112</v>
      </c>
      <c r="P6" s="711"/>
      <c r="Q6" s="714" t="s">
        <v>396</v>
      </c>
      <c r="R6" s="696" t="s">
        <v>2</v>
      </c>
      <c r="S6" s="656" t="s">
        <v>0</v>
      </c>
    </row>
    <row r="7" spans="2:19" ht="15" customHeight="1" thickBot="1" x14ac:dyDescent="0.3">
      <c r="B7" s="698" t="s">
        <v>397</v>
      </c>
      <c r="C7" s="699"/>
      <c r="D7" s="212" t="s">
        <v>398</v>
      </c>
      <c r="E7" s="666" t="s">
        <v>399</v>
      </c>
      <c r="F7" s="699"/>
      <c r="G7" s="64">
        <v>42309</v>
      </c>
      <c r="H7" s="212">
        <v>2</v>
      </c>
      <c r="I7" s="215" t="s">
        <v>400</v>
      </c>
      <c r="J7" s="210"/>
      <c r="K7" s="708"/>
      <c r="L7" s="709"/>
      <c r="M7" s="712"/>
      <c r="N7" s="713"/>
      <c r="O7" s="712"/>
      <c r="P7" s="713"/>
      <c r="Q7" s="715"/>
      <c r="R7" s="697"/>
      <c r="S7" s="654"/>
    </row>
    <row r="8" spans="2:19" ht="15.75" customHeight="1" thickBot="1" x14ac:dyDescent="0.3">
      <c r="B8" s="700" t="s">
        <v>402</v>
      </c>
      <c r="C8" s="701"/>
      <c r="D8" s="701"/>
      <c r="E8" s="701"/>
      <c r="F8" s="701"/>
      <c r="G8" s="701"/>
      <c r="H8" s="701"/>
      <c r="I8" s="702"/>
      <c r="J8" s="210"/>
      <c r="K8" s="681" t="s">
        <v>397</v>
      </c>
      <c r="L8" s="650"/>
      <c r="M8" s="683" t="s">
        <v>398</v>
      </c>
      <c r="N8" s="683"/>
      <c r="O8" s="703" t="s">
        <v>399</v>
      </c>
      <c r="P8" s="704"/>
      <c r="Q8" s="119">
        <v>42309</v>
      </c>
      <c r="R8" s="120">
        <v>2</v>
      </c>
      <c r="S8" s="215" t="s">
        <v>401</v>
      </c>
    </row>
    <row r="9" spans="2:19" ht="15.75" customHeight="1" thickBot="1" x14ac:dyDescent="0.3">
      <c r="B9" s="689" t="s">
        <v>404</v>
      </c>
      <c r="C9" s="690"/>
      <c r="D9" s="692" t="s">
        <v>405</v>
      </c>
      <c r="E9" s="692" t="s">
        <v>406</v>
      </c>
      <c r="F9" s="692" t="s">
        <v>407</v>
      </c>
      <c r="G9" s="694" t="s">
        <v>408</v>
      </c>
      <c r="H9" s="686" t="s">
        <v>101</v>
      </c>
      <c r="I9" s="687"/>
      <c r="J9" s="210"/>
      <c r="K9" s="677" t="s">
        <v>403</v>
      </c>
      <c r="L9" s="678"/>
      <c r="M9" s="678"/>
      <c r="N9" s="678"/>
      <c r="O9" s="678"/>
      <c r="P9" s="678"/>
      <c r="Q9" s="678"/>
      <c r="R9" s="678"/>
      <c r="S9" s="679"/>
    </row>
    <row r="10" spans="2:19" ht="14.25" customHeight="1" thickBot="1" x14ac:dyDescent="0.3">
      <c r="B10" s="677"/>
      <c r="C10" s="691"/>
      <c r="D10" s="693"/>
      <c r="E10" s="693"/>
      <c r="F10" s="693"/>
      <c r="G10" s="695"/>
      <c r="H10" s="688"/>
      <c r="I10" s="679"/>
      <c r="J10" s="210"/>
      <c r="K10" s="680" t="s">
        <v>404</v>
      </c>
      <c r="L10" s="646"/>
      <c r="M10" s="682">
        <v>1</v>
      </c>
      <c r="N10" s="682">
        <v>2</v>
      </c>
      <c r="O10" s="684">
        <v>3</v>
      </c>
      <c r="P10" s="684">
        <v>4</v>
      </c>
      <c r="Q10" s="682" t="s">
        <v>408</v>
      </c>
      <c r="R10" s="686" t="s">
        <v>101</v>
      </c>
      <c r="S10" s="687"/>
    </row>
    <row r="11" spans="2:19" ht="8.25" customHeight="1" thickBot="1" x14ac:dyDescent="0.3">
      <c r="B11" s="65">
        <v>3</v>
      </c>
      <c r="C11" s="66"/>
      <c r="D11" s="66"/>
      <c r="E11" s="66"/>
      <c r="F11" s="66"/>
      <c r="G11" s="66"/>
      <c r="H11" s="66"/>
      <c r="I11" s="67"/>
      <c r="J11" s="147"/>
      <c r="K11" s="681"/>
      <c r="L11" s="650"/>
      <c r="M11" s="683"/>
      <c r="N11" s="683"/>
      <c r="O11" s="685"/>
      <c r="P11" s="685"/>
      <c r="Q11" s="683"/>
      <c r="R11" s="688"/>
      <c r="S11" s="679"/>
    </row>
    <row r="12" spans="2:19" ht="57.75" customHeight="1" x14ac:dyDescent="0.25">
      <c r="B12" s="643" t="s">
        <v>409</v>
      </c>
      <c r="C12" s="68">
        <v>1</v>
      </c>
      <c r="D12" s="69">
        <v>227</v>
      </c>
      <c r="E12" s="69">
        <v>164</v>
      </c>
      <c r="F12" s="69">
        <v>11</v>
      </c>
      <c r="G12" s="69">
        <f t="shared" ref="G12:G42" si="0">+D12+E12+F12</f>
        <v>402</v>
      </c>
      <c r="H12" s="646"/>
      <c r="I12" s="647"/>
      <c r="J12" s="210"/>
      <c r="K12" s="673" t="s">
        <v>409</v>
      </c>
      <c r="L12" s="121">
        <v>1</v>
      </c>
      <c r="M12" s="70">
        <v>227</v>
      </c>
      <c r="N12" s="70">
        <v>164</v>
      </c>
      <c r="O12" s="70">
        <v>11</v>
      </c>
      <c r="P12" s="70">
        <v>0</v>
      </c>
      <c r="Q12" s="122">
        <f>SUM(M12:P12)</f>
        <v>402</v>
      </c>
      <c r="R12" s="675"/>
      <c r="S12" s="676"/>
    </row>
    <row r="13" spans="2:19" x14ac:dyDescent="0.25">
      <c r="B13" s="644"/>
      <c r="C13" s="71">
        <v>0.4</v>
      </c>
      <c r="D13" s="72">
        <f>+D12*0.4</f>
        <v>90.800000000000011</v>
      </c>
      <c r="E13" s="72">
        <f t="shared" ref="E13" si="1">+E12*0.4</f>
        <v>65.600000000000009</v>
      </c>
      <c r="F13" s="72">
        <v>4</v>
      </c>
      <c r="G13" s="72">
        <f t="shared" si="0"/>
        <v>160.40000000000003</v>
      </c>
      <c r="H13" s="648"/>
      <c r="I13" s="649"/>
      <c r="J13" s="210"/>
      <c r="K13" s="674"/>
      <c r="L13" s="123">
        <v>0.4</v>
      </c>
      <c r="M13" s="72">
        <f>M12*0.4</f>
        <v>90.800000000000011</v>
      </c>
      <c r="N13" s="72">
        <f>N12*0.4</f>
        <v>65.600000000000009</v>
      </c>
      <c r="O13" s="72">
        <v>5</v>
      </c>
      <c r="P13" s="72">
        <f>P12*0.4</f>
        <v>0</v>
      </c>
      <c r="Q13" s="124">
        <f>SUM(M13:P13)</f>
        <v>161.40000000000003</v>
      </c>
      <c r="R13" s="664"/>
      <c r="S13" s="665"/>
    </row>
    <row r="14" spans="2:19" ht="13.8" thickBot="1" x14ac:dyDescent="0.3">
      <c r="B14" s="645"/>
      <c r="C14" s="73">
        <v>0.6</v>
      </c>
      <c r="D14" s="74">
        <f>+D12*0.6</f>
        <v>136.19999999999999</v>
      </c>
      <c r="E14" s="74">
        <f t="shared" ref="E14" si="2">+E12*0.6</f>
        <v>98.399999999999991</v>
      </c>
      <c r="F14" s="74">
        <v>7</v>
      </c>
      <c r="G14" s="74">
        <f t="shared" si="0"/>
        <v>241.59999999999997</v>
      </c>
      <c r="H14" s="650"/>
      <c r="I14" s="651"/>
      <c r="J14" s="210"/>
      <c r="K14" s="674"/>
      <c r="L14" s="125">
        <v>0.6</v>
      </c>
      <c r="M14" s="72">
        <f>M12</f>
        <v>227</v>
      </c>
      <c r="N14" s="72">
        <f>N12*0.6</f>
        <v>98.399999999999991</v>
      </c>
      <c r="O14" s="72">
        <v>6</v>
      </c>
      <c r="P14" s="72">
        <f>P12*0.6</f>
        <v>0</v>
      </c>
      <c r="Q14" s="124">
        <f t="shared" ref="Q14:Q28" si="3">SUM(M14:P14)</f>
        <v>331.4</v>
      </c>
      <c r="R14" s="664"/>
      <c r="S14" s="665"/>
    </row>
    <row r="15" spans="2:19" ht="12.75" customHeight="1" x14ac:dyDescent="0.25">
      <c r="B15" s="644" t="s">
        <v>410</v>
      </c>
      <c r="C15" s="75" t="s">
        <v>408</v>
      </c>
      <c r="D15" s="76">
        <f>+$D$12</f>
        <v>227</v>
      </c>
      <c r="E15" s="76">
        <f>+$E$12</f>
        <v>164</v>
      </c>
      <c r="F15" s="76">
        <f>+$F$12</f>
        <v>11</v>
      </c>
      <c r="G15" s="76">
        <f t="shared" si="0"/>
        <v>402</v>
      </c>
      <c r="H15" s="653"/>
      <c r="I15" s="654"/>
      <c r="J15" s="210"/>
      <c r="K15" s="659" t="s">
        <v>410</v>
      </c>
      <c r="L15" s="121" t="s">
        <v>408</v>
      </c>
      <c r="M15" s="70">
        <f>M12</f>
        <v>227</v>
      </c>
      <c r="N15" s="70">
        <f>N12</f>
        <v>164</v>
      </c>
      <c r="O15" s="70">
        <f>O12</f>
        <v>11</v>
      </c>
      <c r="P15" s="70">
        <f>P12</f>
        <v>0</v>
      </c>
      <c r="Q15" s="122">
        <f t="shared" si="3"/>
        <v>402</v>
      </c>
      <c r="R15" s="664"/>
      <c r="S15" s="665"/>
    </row>
    <row r="16" spans="2:19" ht="15" customHeight="1" x14ac:dyDescent="0.25">
      <c r="B16" s="644"/>
      <c r="C16" s="71">
        <v>0.4</v>
      </c>
      <c r="D16" s="72">
        <v>89</v>
      </c>
      <c r="E16" s="72">
        <v>62</v>
      </c>
      <c r="F16" s="72">
        <v>4</v>
      </c>
      <c r="G16" s="72">
        <f t="shared" si="0"/>
        <v>155</v>
      </c>
      <c r="H16" s="648"/>
      <c r="I16" s="649"/>
      <c r="J16" s="210"/>
      <c r="K16" s="660"/>
      <c r="L16" s="123">
        <v>0.4</v>
      </c>
      <c r="M16" s="72">
        <v>15</v>
      </c>
      <c r="N16" s="72">
        <v>0</v>
      </c>
      <c r="O16" s="72">
        <v>0</v>
      </c>
      <c r="P16" s="72">
        <v>0</v>
      </c>
      <c r="Q16" s="72">
        <f t="shared" si="3"/>
        <v>15</v>
      </c>
      <c r="R16" s="664"/>
      <c r="S16" s="665"/>
    </row>
    <row r="17" spans="2:19" ht="15.75" customHeight="1" thickBot="1" x14ac:dyDescent="0.3">
      <c r="B17" s="644"/>
      <c r="C17" s="77">
        <v>0.6</v>
      </c>
      <c r="D17" s="78">
        <v>134</v>
      </c>
      <c r="E17" s="78">
        <v>94</v>
      </c>
      <c r="F17" s="78">
        <v>6</v>
      </c>
      <c r="G17" s="78">
        <f t="shared" si="0"/>
        <v>234</v>
      </c>
      <c r="H17" s="655"/>
      <c r="I17" s="656"/>
      <c r="J17" s="210"/>
      <c r="K17" s="668"/>
      <c r="L17" s="125">
        <v>0.6</v>
      </c>
      <c r="M17" s="72">
        <v>0</v>
      </c>
      <c r="N17" s="72">
        <v>0</v>
      </c>
      <c r="O17" s="72">
        <v>0</v>
      </c>
      <c r="P17" s="72">
        <v>0</v>
      </c>
      <c r="Q17" s="72">
        <f t="shared" si="3"/>
        <v>0</v>
      </c>
      <c r="R17" s="664"/>
      <c r="S17" s="665"/>
    </row>
    <row r="18" spans="2:19" ht="23.25" customHeight="1" x14ac:dyDescent="0.25">
      <c r="B18" s="643" t="s">
        <v>411</v>
      </c>
      <c r="C18" s="68" t="s">
        <v>408</v>
      </c>
      <c r="D18" s="69">
        <f>+$D$12</f>
        <v>227</v>
      </c>
      <c r="E18" s="69">
        <f>+$E$12</f>
        <v>164</v>
      </c>
      <c r="F18" s="69">
        <f>+$F$12</f>
        <v>11</v>
      </c>
      <c r="G18" s="69">
        <f t="shared" si="0"/>
        <v>402</v>
      </c>
      <c r="H18" s="646"/>
      <c r="I18" s="647"/>
      <c r="J18" s="210"/>
      <c r="K18" s="659" t="s">
        <v>412</v>
      </c>
      <c r="L18" s="121" t="s">
        <v>408</v>
      </c>
      <c r="M18" s="70">
        <f>M12</f>
        <v>227</v>
      </c>
      <c r="N18" s="70">
        <f>N12</f>
        <v>164</v>
      </c>
      <c r="O18" s="70">
        <f>O12</f>
        <v>11</v>
      </c>
      <c r="P18" s="70">
        <f>P12</f>
        <v>0</v>
      </c>
      <c r="Q18" s="122">
        <f t="shared" si="3"/>
        <v>402</v>
      </c>
      <c r="R18" s="664"/>
      <c r="S18" s="665"/>
    </row>
    <row r="19" spans="2:19" x14ac:dyDescent="0.25">
      <c r="B19" s="644"/>
      <c r="C19" s="71">
        <v>0.4</v>
      </c>
      <c r="D19" s="72">
        <v>90</v>
      </c>
      <c r="E19" s="72">
        <v>65</v>
      </c>
      <c r="F19" s="72">
        <v>4</v>
      </c>
      <c r="G19" s="72">
        <f t="shared" si="0"/>
        <v>159</v>
      </c>
      <c r="H19" s="648"/>
      <c r="I19" s="649"/>
      <c r="J19" s="210"/>
      <c r="K19" s="660"/>
      <c r="L19" s="123" t="s">
        <v>413</v>
      </c>
      <c r="M19" s="72">
        <v>91</v>
      </c>
      <c r="N19" s="72">
        <v>18</v>
      </c>
      <c r="O19" s="72">
        <v>5</v>
      </c>
      <c r="P19" s="72">
        <v>0</v>
      </c>
      <c r="Q19" s="72">
        <f t="shared" si="3"/>
        <v>114</v>
      </c>
      <c r="R19" s="664"/>
      <c r="S19" s="665"/>
    </row>
    <row r="20" spans="2:19" ht="15" customHeight="1" x14ac:dyDescent="0.25">
      <c r="B20" s="658"/>
      <c r="C20" s="79">
        <v>0.6</v>
      </c>
      <c r="D20" s="72">
        <v>136</v>
      </c>
      <c r="E20" s="72">
        <v>98</v>
      </c>
      <c r="F20" s="72">
        <v>7</v>
      </c>
      <c r="G20" s="72">
        <f t="shared" si="0"/>
        <v>241</v>
      </c>
      <c r="H20" s="648"/>
      <c r="I20" s="649"/>
      <c r="J20" s="210"/>
      <c r="K20" s="668"/>
      <c r="L20" s="125">
        <v>0.6</v>
      </c>
      <c r="M20" s="72">
        <v>38</v>
      </c>
      <c r="N20" s="72">
        <v>0</v>
      </c>
      <c r="O20" s="72">
        <v>6</v>
      </c>
      <c r="P20" s="72">
        <v>0</v>
      </c>
      <c r="Q20" s="72">
        <f t="shared" si="3"/>
        <v>44</v>
      </c>
      <c r="R20" s="664"/>
      <c r="S20" s="665"/>
    </row>
    <row r="21" spans="2:19" ht="34.5" customHeight="1" x14ac:dyDescent="0.25">
      <c r="B21" s="657" t="s">
        <v>414</v>
      </c>
      <c r="C21" s="80" t="s">
        <v>408</v>
      </c>
      <c r="D21" s="76">
        <f>+$D$12</f>
        <v>227</v>
      </c>
      <c r="E21" s="76">
        <f>+$E$12</f>
        <v>164</v>
      </c>
      <c r="F21" s="76">
        <f>+$F$12</f>
        <v>11</v>
      </c>
      <c r="G21" s="76">
        <f t="shared" si="0"/>
        <v>402</v>
      </c>
      <c r="H21" s="648"/>
      <c r="I21" s="649"/>
      <c r="J21" s="210"/>
      <c r="K21" s="659" t="s">
        <v>414</v>
      </c>
      <c r="L21" s="121" t="s">
        <v>408</v>
      </c>
      <c r="M21" s="70">
        <f>M12</f>
        <v>227</v>
      </c>
      <c r="N21" s="70">
        <f>N12</f>
        <v>164</v>
      </c>
      <c r="O21" s="70">
        <f>O12</f>
        <v>11</v>
      </c>
      <c r="P21" s="70">
        <f>P12</f>
        <v>0</v>
      </c>
      <c r="Q21" s="122">
        <f t="shared" si="3"/>
        <v>402</v>
      </c>
      <c r="R21" s="664"/>
      <c r="S21" s="665"/>
    </row>
    <row r="22" spans="2:19" ht="15.75" customHeight="1" x14ac:dyDescent="0.25">
      <c r="B22" s="644"/>
      <c r="C22" s="71">
        <v>0.4</v>
      </c>
      <c r="D22" s="72">
        <v>0</v>
      </c>
      <c r="E22" s="72">
        <v>0</v>
      </c>
      <c r="F22" s="72">
        <v>0</v>
      </c>
      <c r="G22" s="72">
        <f t="shared" si="0"/>
        <v>0</v>
      </c>
      <c r="H22" s="648"/>
      <c r="I22" s="649"/>
      <c r="J22" s="210"/>
      <c r="K22" s="660"/>
      <c r="L22" s="123" t="s">
        <v>413</v>
      </c>
      <c r="M22" s="72">
        <v>0</v>
      </c>
      <c r="N22" s="72">
        <f t="shared" ref="N22:P23" si="4">N13-N19</f>
        <v>47.600000000000009</v>
      </c>
      <c r="O22" s="126">
        <f t="shared" si="4"/>
        <v>0</v>
      </c>
      <c r="P22" s="72">
        <f t="shared" si="4"/>
        <v>0</v>
      </c>
      <c r="Q22" s="72">
        <f t="shared" si="3"/>
        <v>47.600000000000009</v>
      </c>
      <c r="R22" s="664"/>
      <c r="S22" s="665"/>
    </row>
    <row r="23" spans="2:19" x14ac:dyDescent="0.25">
      <c r="B23" s="658"/>
      <c r="C23" s="79">
        <v>0.6</v>
      </c>
      <c r="D23" s="72">
        <v>1</v>
      </c>
      <c r="E23" s="72">
        <v>1</v>
      </c>
      <c r="F23" s="72">
        <v>0</v>
      </c>
      <c r="G23" s="72">
        <f t="shared" si="0"/>
        <v>2</v>
      </c>
      <c r="H23" s="648"/>
      <c r="I23" s="649"/>
      <c r="J23" s="210"/>
      <c r="K23" s="668"/>
      <c r="L23" s="125">
        <v>0.6</v>
      </c>
      <c r="M23" s="72">
        <f>M41</f>
        <v>93</v>
      </c>
      <c r="N23" s="72">
        <f t="shared" si="4"/>
        <v>98.399999999999991</v>
      </c>
      <c r="O23" s="72">
        <f t="shared" si="4"/>
        <v>0</v>
      </c>
      <c r="P23" s="72">
        <f t="shared" si="4"/>
        <v>0</v>
      </c>
      <c r="Q23" s="72">
        <f t="shared" si="3"/>
        <v>191.39999999999998</v>
      </c>
      <c r="R23" s="664"/>
      <c r="S23" s="665"/>
    </row>
    <row r="24" spans="2:19" ht="15" customHeight="1" x14ac:dyDescent="0.25">
      <c r="B24" s="657" t="s">
        <v>415</v>
      </c>
      <c r="C24" s="80" t="s">
        <v>408</v>
      </c>
      <c r="D24" s="76">
        <f>+$D$12</f>
        <v>227</v>
      </c>
      <c r="E24" s="76">
        <f>+$E$12</f>
        <v>164</v>
      </c>
      <c r="F24" s="76">
        <f>+$F$12</f>
        <v>11</v>
      </c>
      <c r="G24" s="76">
        <f t="shared" si="0"/>
        <v>402</v>
      </c>
      <c r="H24" s="648"/>
      <c r="I24" s="649"/>
      <c r="J24" s="210"/>
      <c r="K24" s="659" t="s">
        <v>416</v>
      </c>
      <c r="L24" s="121" t="s">
        <v>408</v>
      </c>
      <c r="M24" s="70">
        <f>M12+5</f>
        <v>232</v>
      </c>
      <c r="N24" s="70">
        <f>N12</f>
        <v>164</v>
      </c>
      <c r="O24" s="70">
        <f>O12</f>
        <v>11</v>
      </c>
      <c r="P24" s="70">
        <f>P12</f>
        <v>0</v>
      </c>
      <c r="Q24" s="122">
        <f t="shared" si="3"/>
        <v>407</v>
      </c>
      <c r="R24" s="664"/>
      <c r="S24" s="665"/>
    </row>
    <row r="25" spans="2:19" ht="15" customHeight="1" x14ac:dyDescent="0.25">
      <c r="B25" s="644"/>
      <c r="C25" s="71">
        <v>0.4</v>
      </c>
      <c r="D25" s="72">
        <v>88</v>
      </c>
      <c r="E25" s="72">
        <v>64</v>
      </c>
      <c r="F25" s="72">
        <v>4</v>
      </c>
      <c r="G25" s="72">
        <f t="shared" si="0"/>
        <v>156</v>
      </c>
      <c r="H25" s="648"/>
      <c r="I25" s="649"/>
      <c r="J25" s="210"/>
      <c r="K25" s="660"/>
      <c r="L25" s="123" t="s">
        <v>413</v>
      </c>
      <c r="M25" s="72">
        <v>91</v>
      </c>
      <c r="N25" s="72">
        <v>18</v>
      </c>
      <c r="O25" s="72">
        <v>5</v>
      </c>
      <c r="P25" s="72">
        <v>0</v>
      </c>
      <c r="Q25" s="72">
        <f t="shared" si="3"/>
        <v>114</v>
      </c>
      <c r="R25" s="664"/>
      <c r="S25" s="665"/>
    </row>
    <row r="26" spans="2:19" x14ac:dyDescent="0.25">
      <c r="B26" s="658"/>
      <c r="C26" s="79">
        <v>0.6</v>
      </c>
      <c r="D26" s="72">
        <v>133</v>
      </c>
      <c r="E26" s="72">
        <v>96</v>
      </c>
      <c r="F26" s="72">
        <v>7</v>
      </c>
      <c r="G26" s="72">
        <f t="shared" si="0"/>
        <v>236</v>
      </c>
      <c r="H26" s="648"/>
      <c r="I26" s="649"/>
      <c r="J26" s="210"/>
      <c r="K26" s="668"/>
      <c r="L26" s="125">
        <v>0.6</v>
      </c>
      <c r="M26" s="72">
        <v>43</v>
      </c>
      <c r="N26" s="72">
        <v>4</v>
      </c>
      <c r="O26" s="72">
        <v>6</v>
      </c>
      <c r="P26" s="72">
        <v>0</v>
      </c>
      <c r="Q26" s="72">
        <f t="shared" si="3"/>
        <v>53</v>
      </c>
      <c r="R26" s="664"/>
      <c r="S26" s="665"/>
    </row>
    <row r="27" spans="2:19" ht="26.25" customHeight="1" x14ac:dyDescent="0.25">
      <c r="B27" s="657" t="s">
        <v>417</v>
      </c>
      <c r="C27" s="80" t="s">
        <v>408</v>
      </c>
      <c r="D27" s="76">
        <f>+$D$12</f>
        <v>227</v>
      </c>
      <c r="E27" s="76">
        <f>+$E$12</f>
        <v>164</v>
      </c>
      <c r="F27" s="76">
        <f>+$F$12</f>
        <v>11</v>
      </c>
      <c r="G27" s="76">
        <f t="shared" si="0"/>
        <v>402</v>
      </c>
      <c r="H27" s="648"/>
      <c r="I27" s="649"/>
      <c r="J27" s="210"/>
      <c r="K27" s="659" t="s">
        <v>418</v>
      </c>
      <c r="L27" s="121" t="s">
        <v>408</v>
      </c>
      <c r="M27" s="70">
        <f>M21</f>
        <v>227</v>
      </c>
      <c r="N27" s="70">
        <f>N21+4</f>
        <v>168</v>
      </c>
      <c r="O27" s="70">
        <f>O21</f>
        <v>11</v>
      </c>
      <c r="P27" s="70">
        <f>P21</f>
        <v>0</v>
      </c>
      <c r="Q27" s="122">
        <f t="shared" si="3"/>
        <v>406</v>
      </c>
      <c r="R27" s="664"/>
      <c r="S27" s="665"/>
    </row>
    <row r="28" spans="2:19" ht="15" customHeight="1" x14ac:dyDescent="0.25">
      <c r="B28" s="644"/>
      <c r="C28" s="71">
        <v>0.4</v>
      </c>
      <c r="D28" s="72">
        <v>2</v>
      </c>
      <c r="E28" s="72">
        <v>1</v>
      </c>
      <c r="F28" s="72">
        <v>0</v>
      </c>
      <c r="G28" s="72">
        <f t="shared" si="0"/>
        <v>3</v>
      </c>
      <c r="H28" s="648"/>
      <c r="I28" s="649"/>
      <c r="J28" s="210"/>
      <c r="K28" s="660"/>
      <c r="L28" s="123" t="s">
        <v>413</v>
      </c>
      <c r="M28" s="72">
        <v>91</v>
      </c>
      <c r="N28" s="72">
        <v>18</v>
      </c>
      <c r="O28" s="72">
        <v>5</v>
      </c>
      <c r="P28" s="72">
        <v>0</v>
      </c>
      <c r="Q28" s="72">
        <f t="shared" si="3"/>
        <v>114</v>
      </c>
      <c r="R28" s="664"/>
      <c r="S28" s="665"/>
    </row>
    <row r="29" spans="2:19" x14ac:dyDescent="0.25">
      <c r="B29" s="658"/>
      <c r="C29" s="79">
        <v>0.6</v>
      </c>
      <c r="D29" s="72">
        <v>3</v>
      </c>
      <c r="E29" s="72">
        <v>2</v>
      </c>
      <c r="F29" s="72">
        <v>0</v>
      </c>
      <c r="G29" s="72">
        <f t="shared" si="0"/>
        <v>5</v>
      </c>
      <c r="H29" s="648"/>
      <c r="I29" s="649"/>
      <c r="J29" s="210"/>
      <c r="K29" s="668"/>
      <c r="L29" s="125">
        <v>0.6</v>
      </c>
      <c r="M29" s="72">
        <v>43</v>
      </c>
      <c r="N29" s="72">
        <v>4</v>
      </c>
      <c r="O29" s="72">
        <v>6</v>
      </c>
      <c r="P29" s="72">
        <v>0</v>
      </c>
      <c r="Q29" s="72">
        <f>SUM(M29:P29)</f>
        <v>53</v>
      </c>
      <c r="R29" s="664"/>
      <c r="S29" s="665"/>
    </row>
    <row r="30" spans="2:19" ht="15" customHeight="1" x14ac:dyDescent="0.25">
      <c r="B30" s="657" t="s">
        <v>419</v>
      </c>
      <c r="C30" s="80" t="s">
        <v>408</v>
      </c>
      <c r="D30" s="76">
        <f>+$D$12</f>
        <v>227</v>
      </c>
      <c r="E30" s="76">
        <f>+$E$12</f>
        <v>164</v>
      </c>
      <c r="F30" s="76">
        <f>+$F$12</f>
        <v>11</v>
      </c>
      <c r="G30" s="76">
        <f t="shared" si="0"/>
        <v>402</v>
      </c>
      <c r="H30" s="648"/>
      <c r="I30" s="649"/>
      <c r="J30" s="210"/>
      <c r="K30" s="659" t="s">
        <v>420</v>
      </c>
      <c r="L30" s="121" t="s">
        <v>408</v>
      </c>
      <c r="M30" s="70">
        <f>M24</f>
        <v>232</v>
      </c>
      <c r="N30" s="70">
        <f>N24</f>
        <v>164</v>
      </c>
      <c r="O30" s="70">
        <f>O24</f>
        <v>11</v>
      </c>
      <c r="P30" s="70">
        <f>P24</f>
        <v>0</v>
      </c>
      <c r="Q30" s="122">
        <f t="shared" ref="Q30:Q50" si="5">SUM(M30:P30)</f>
        <v>407</v>
      </c>
      <c r="R30" s="664"/>
      <c r="S30" s="665"/>
    </row>
    <row r="31" spans="2:19" ht="15" customHeight="1" x14ac:dyDescent="0.25">
      <c r="B31" s="644"/>
      <c r="C31" s="71">
        <v>0.4</v>
      </c>
      <c r="D31" s="72">
        <v>4</v>
      </c>
      <c r="E31" s="72">
        <v>2</v>
      </c>
      <c r="F31" s="72">
        <v>0</v>
      </c>
      <c r="G31" s="72">
        <f t="shared" si="0"/>
        <v>6</v>
      </c>
      <c r="H31" s="648" t="s">
        <v>421</v>
      </c>
      <c r="I31" s="649"/>
      <c r="J31" s="210"/>
      <c r="K31" s="660"/>
      <c r="L31" s="123" t="s">
        <v>413</v>
      </c>
      <c r="M31" s="72">
        <v>1</v>
      </c>
      <c r="N31" s="72">
        <f t="shared" ref="N31:O32" si="6">N25-N28</f>
        <v>0</v>
      </c>
      <c r="O31" s="72">
        <f t="shared" si="6"/>
        <v>0</v>
      </c>
      <c r="P31" s="72">
        <v>0</v>
      </c>
      <c r="Q31" s="72">
        <f t="shared" si="5"/>
        <v>1</v>
      </c>
      <c r="R31" s="662"/>
      <c r="S31" s="663"/>
    </row>
    <row r="32" spans="2:19" ht="13.8" thickBot="1" x14ac:dyDescent="0.3">
      <c r="B32" s="645"/>
      <c r="C32" s="73">
        <v>0.6</v>
      </c>
      <c r="D32" s="74">
        <v>5</v>
      </c>
      <c r="E32" s="74">
        <v>3</v>
      </c>
      <c r="F32" s="74">
        <v>0</v>
      </c>
      <c r="G32" s="74">
        <f t="shared" si="0"/>
        <v>8</v>
      </c>
      <c r="H32" s="650"/>
      <c r="I32" s="651"/>
      <c r="J32" s="210"/>
      <c r="K32" s="668"/>
      <c r="L32" s="125">
        <v>0.6</v>
      </c>
      <c r="M32" s="72">
        <f>M26-M29</f>
        <v>0</v>
      </c>
      <c r="N32" s="72">
        <f t="shared" si="6"/>
        <v>0</v>
      </c>
      <c r="O32" s="72">
        <f t="shared" si="6"/>
        <v>0</v>
      </c>
      <c r="P32" s="72">
        <v>0</v>
      </c>
      <c r="Q32" s="72">
        <f t="shared" si="5"/>
        <v>0</v>
      </c>
      <c r="R32" s="664"/>
      <c r="S32" s="665"/>
    </row>
    <row r="33" spans="2:19" ht="24" customHeight="1" x14ac:dyDescent="0.25">
      <c r="B33" s="644" t="s">
        <v>422</v>
      </c>
      <c r="C33" s="75" t="s">
        <v>408</v>
      </c>
      <c r="D33" s="76">
        <f>+$D$12</f>
        <v>227</v>
      </c>
      <c r="E33" s="76">
        <f>+$E$12</f>
        <v>164</v>
      </c>
      <c r="F33" s="76">
        <f>+$F$12</f>
        <v>11</v>
      </c>
      <c r="G33" s="76">
        <f t="shared" si="0"/>
        <v>402</v>
      </c>
      <c r="H33" s="653"/>
      <c r="I33" s="654"/>
      <c r="J33" s="210"/>
      <c r="K33" s="659" t="s">
        <v>423</v>
      </c>
      <c r="L33" s="121" t="s">
        <v>408</v>
      </c>
      <c r="M33" s="70">
        <f>M12</f>
        <v>227</v>
      </c>
      <c r="N33" s="70">
        <f>N12</f>
        <v>164</v>
      </c>
      <c r="O33" s="70">
        <f>O12</f>
        <v>11</v>
      </c>
      <c r="P33" s="70">
        <f>P12</f>
        <v>0</v>
      </c>
      <c r="Q33" s="122">
        <f t="shared" si="5"/>
        <v>402</v>
      </c>
      <c r="R33" s="671"/>
      <c r="S33" s="672"/>
    </row>
    <row r="34" spans="2:19" ht="15" customHeight="1" x14ac:dyDescent="0.25">
      <c r="B34" s="644"/>
      <c r="C34" s="71">
        <v>0.4</v>
      </c>
      <c r="D34" s="72">
        <v>88</v>
      </c>
      <c r="E34" s="72">
        <v>63</v>
      </c>
      <c r="F34" s="72">
        <v>4</v>
      </c>
      <c r="G34" s="72">
        <f t="shared" si="0"/>
        <v>155</v>
      </c>
      <c r="H34" s="648"/>
      <c r="I34" s="649"/>
      <c r="J34" s="210"/>
      <c r="K34" s="660"/>
      <c r="L34" s="123" t="s">
        <v>413</v>
      </c>
      <c r="M34" s="72">
        <v>1</v>
      </c>
      <c r="N34" s="72">
        <v>0</v>
      </c>
      <c r="O34" s="72">
        <f t="shared" ref="O34:O35" si="7">O19-O28</f>
        <v>0</v>
      </c>
      <c r="P34" s="72">
        <v>0</v>
      </c>
      <c r="Q34" s="72">
        <f t="shared" si="5"/>
        <v>1</v>
      </c>
      <c r="R34" s="664"/>
      <c r="S34" s="665"/>
    </row>
    <row r="35" spans="2:19" x14ac:dyDescent="0.25">
      <c r="B35" s="658"/>
      <c r="C35" s="79">
        <v>0.6</v>
      </c>
      <c r="D35" s="72">
        <v>132</v>
      </c>
      <c r="E35" s="72">
        <v>95</v>
      </c>
      <c r="F35" s="72">
        <v>7</v>
      </c>
      <c r="G35" s="72">
        <f t="shared" si="0"/>
        <v>234</v>
      </c>
      <c r="H35" s="648"/>
      <c r="I35" s="649"/>
      <c r="J35" s="210"/>
      <c r="K35" s="668"/>
      <c r="L35" s="125">
        <v>0.6</v>
      </c>
      <c r="M35" s="72">
        <v>0</v>
      </c>
      <c r="N35" s="72">
        <v>0</v>
      </c>
      <c r="O35" s="72">
        <f t="shared" si="7"/>
        <v>0</v>
      </c>
      <c r="P35" s="72">
        <v>0</v>
      </c>
      <c r="Q35" s="72">
        <f>SUM(M35:P35)</f>
        <v>0</v>
      </c>
      <c r="R35" s="664"/>
      <c r="S35" s="665"/>
    </row>
    <row r="36" spans="2:19" ht="27.75" customHeight="1" x14ac:dyDescent="0.25">
      <c r="B36" s="657" t="s">
        <v>424</v>
      </c>
      <c r="C36" s="80" t="s">
        <v>408</v>
      </c>
      <c r="D36" s="76">
        <f>+$D$12</f>
        <v>227</v>
      </c>
      <c r="E36" s="76">
        <f>+$E$12</f>
        <v>164</v>
      </c>
      <c r="F36" s="76">
        <f>+$F$12</f>
        <v>11</v>
      </c>
      <c r="G36" s="76">
        <f t="shared" si="0"/>
        <v>402</v>
      </c>
      <c r="H36" s="648"/>
      <c r="I36" s="649"/>
      <c r="J36" s="210"/>
      <c r="K36" s="659" t="s">
        <v>425</v>
      </c>
      <c r="L36" s="121" t="s">
        <v>408</v>
      </c>
      <c r="M36" s="70">
        <f>M37+M38</f>
        <v>205</v>
      </c>
      <c r="N36" s="70">
        <f>N37+N38</f>
        <v>124</v>
      </c>
      <c r="O36" s="70">
        <f>O37+O38</f>
        <v>4</v>
      </c>
      <c r="P36" s="70">
        <v>0</v>
      </c>
      <c r="Q36" s="122">
        <f t="shared" si="5"/>
        <v>333</v>
      </c>
      <c r="R36" s="662" t="s">
        <v>456</v>
      </c>
      <c r="S36" s="663"/>
    </row>
    <row r="37" spans="2:19" x14ac:dyDescent="0.25">
      <c r="B37" s="644"/>
      <c r="C37" s="71">
        <v>0.4</v>
      </c>
      <c r="D37" s="72">
        <v>87</v>
      </c>
      <c r="E37" s="72">
        <v>57</v>
      </c>
      <c r="F37" s="72">
        <v>4</v>
      </c>
      <c r="G37" s="72">
        <f t="shared" si="0"/>
        <v>148</v>
      </c>
      <c r="H37" s="648"/>
      <c r="I37" s="649"/>
      <c r="J37" s="210"/>
      <c r="K37" s="660"/>
      <c r="L37" s="123" t="s">
        <v>413</v>
      </c>
      <c r="M37" s="72">
        <v>82</v>
      </c>
      <c r="N37" s="72">
        <v>50</v>
      </c>
      <c r="O37" s="72">
        <v>2</v>
      </c>
      <c r="P37" s="72">
        <v>1</v>
      </c>
      <c r="Q37" s="72">
        <f t="shared" si="5"/>
        <v>135</v>
      </c>
      <c r="R37" s="662"/>
      <c r="S37" s="663"/>
    </row>
    <row r="38" spans="2:19" x14ac:dyDescent="0.25">
      <c r="B38" s="658"/>
      <c r="C38" s="79">
        <v>0.6</v>
      </c>
      <c r="D38" s="72">
        <v>131</v>
      </c>
      <c r="E38" s="72">
        <v>86</v>
      </c>
      <c r="F38" s="72">
        <v>6</v>
      </c>
      <c r="G38" s="72">
        <f t="shared" si="0"/>
        <v>223</v>
      </c>
      <c r="H38" s="648"/>
      <c r="I38" s="649"/>
      <c r="J38" s="210"/>
      <c r="K38" s="668"/>
      <c r="L38" s="125">
        <v>0.6</v>
      </c>
      <c r="M38" s="72">
        <v>123</v>
      </c>
      <c r="N38" s="72">
        <v>74</v>
      </c>
      <c r="O38" s="72">
        <v>2</v>
      </c>
      <c r="P38" s="72">
        <v>2</v>
      </c>
      <c r="Q38" s="72">
        <f t="shared" si="5"/>
        <v>201</v>
      </c>
      <c r="R38" s="662"/>
      <c r="S38" s="663"/>
    </row>
    <row r="39" spans="2:19" ht="24" customHeight="1" x14ac:dyDescent="0.25">
      <c r="B39" s="657" t="s">
        <v>426</v>
      </c>
      <c r="C39" s="80" t="s">
        <v>408</v>
      </c>
      <c r="D39" s="76">
        <f>+$D$12</f>
        <v>227</v>
      </c>
      <c r="E39" s="76">
        <f>+$E$12</f>
        <v>164</v>
      </c>
      <c r="F39" s="76">
        <f>+$F$12</f>
        <v>11</v>
      </c>
      <c r="G39" s="76">
        <f t="shared" si="0"/>
        <v>402</v>
      </c>
      <c r="H39" s="648"/>
      <c r="I39" s="649"/>
      <c r="J39" s="210"/>
      <c r="K39" s="659" t="s">
        <v>427</v>
      </c>
      <c r="L39" s="121" t="s">
        <v>408</v>
      </c>
      <c r="M39" s="70">
        <f>+M40+M41</f>
        <v>155</v>
      </c>
      <c r="N39" s="70">
        <f>N40+N41</f>
        <v>65</v>
      </c>
      <c r="O39" s="70">
        <f>O40+O41</f>
        <v>0.8</v>
      </c>
      <c r="P39" s="70">
        <v>0</v>
      </c>
      <c r="Q39" s="122">
        <f t="shared" si="5"/>
        <v>220.8</v>
      </c>
      <c r="R39" s="662" t="s">
        <v>456</v>
      </c>
      <c r="S39" s="663"/>
    </row>
    <row r="40" spans="2:19" x14ac:dyDescent="0.25">
      <c r="B40" s="644"/>
      <c r="C40" s="71">
        <v>0.4</v>
      </c>
      <c r="D40" s="72">
        <v>1</v>
      </c>
      <c r="E40" s="72">
        <v>6</v>
      </c>
      <c r="F40" s="72">
        <v>0</v>
      </c>
      <c r="G40" s="72">
        <f t="shared" si="0"/>
        <v>7</v>
      </c>
      <c r="H40" s="648"/>
      <c r="I40" s="649"/>
      <c r="J40" s="210"/>
      <c r="K40" s="660"/>
      <c r="L40" s="123" t="s">
        <v>413</v>
      </c>
      <c r="M40" s="72">
        <v>62</v>
      </c>
      <c r="N40" s="72">
        <v>26</v>
      </c>
      <c r="O40" s="72">
        <v>0.4</v>
      </c>
      <c r="P40" s="72">
        <v>0</v>
      </c>
      <c r="Q40" s="72">
        <f t="shared" si="5"/>
        <v>88.4</v>
      </c>
      <c r="R40" s="662"/>
      <c r="S40" s="663"/>
    </row>
    <row r="41" spans="2:19" x14ac:dyDescent="0.25">
      <c r="B41" s="658"/>
      <c r="C41" s="79">
        <v>0.6</v>
      </c>
      <c r="D41" s="72">
        <v>1</v>
      </c>
      <c r="E41" s="72">
        <v>9</v>
      </c>
      <c r="F41" s="72">
        <v>1</v>
      </c>
      <c r="G41" s="72">
        <f t="shared" si="0"/>
        <v>11</v>
      </c>
      <c r="H41" s="648"/>
      <c r="I41" s="649"/>
      <c r="J41" s="210"/>
      <c r="K41" s="668"/>
      <c r="L41" s="127">
        <v>0.6</v>
      </c>
      <c r="M41" s="72">
        <v>93</v>
      </c>
      <c r="N41" s="78">
        <v>39</v>
      </c>
      <c r="O41" s="78">
        <v>0.4</v>
      </c>
      <c r="P41" s="78">
        <v>0</v>
      </c>
      <c r="Q41" s="78">
        <f t="shared" si="5"/>
        <v>132.4</v>
      </c>
      <c r="R41" s="662"/>
      <c r="S41" s="663"/>
    </row>
    <row r="42" spans="2:19" ht="26.25" customHeight="1" x14ac:dyDescent="0.25">
      <c r="B42" s="657" t="s">
        <v>428</v>
      </c>
      <c r="C42" s="80" t="s">
        <v>408</v>
      </c>
      <c r="D42" s="76">
        <f>+$D$12</f>
        <v>227</v>
      </c>
      <c r="E42" s="76">
        <f>+$E$12</f>
        <v>164</v>
      </c>
      <c r="F42" s="76">
        <f>+$F$12</f>
        <v>11</v>
      </c>
      <c r="G42" s="76">
        <f t="shared" si="0"/>
        <v>402</v>
      </c>
      <c r="H42" s="648"/>
      <c r="I42" s="649"/>
      <c r="J42" s="210"/>
      <c r="K42" s="659" t="s">
        <v>429</v>
      </c>
      <c r="L42" s="121" t="s">
        <v>408</v>
      </c>
      <c r="M42" s="70">
        <f>+M43+M44</f>
        <v>71</v>
      </c>
      <c r="N42" s="70">
        <f>N43+N44</f>
        <v>48</v>
      </c>
      <c r="O42" s="70">
        <f>O43+O44</f>
        <v>4</v>
      </c>
      <c r="P42" s="70">
        <v>0</v>
      </c>
      <c r="Q42" s="122">
        <f t="shared" si="5"/>
        <v>123</v>
      </c>
      <c r="R42" s="662" t="s">
        <v>456</v>
      </c>
      <c r="S42" s="663"/>
    </row>
    <row r="43" spans="2:19" ht="15" customHeight="1" x14ac:dyDescent="0.25">
      <c r="B43" s="644"/>
      <c r="C43" s="71">
        <v>0.4</v>
      </c>
      <c r="D43" s="72">
        <v>2</v>
      </c>
      <c r="E43" s="72">
        <v>2</v>
      </c>
      <c r="F43" s="72">
        <v>0</v>
      </c>
      <c r="G43" s="72">
        <v>0</v>
      </c>
      <c r="H43" s="648" t="s">
        <v>430</v>
      </c>
      <c r="I43" s="649"/>
      <c r="J43" s="210"/>
      <c r="K43" s="660"/>
      <c r="L43" s="123" t="s">
        <v>413</v>
      </c>
      <c r="M43" s="72">
        <v>28</v>
      </c>
      <c r="N43" s="72">
        <v>19</v>
      </c>
      <c r="O43" s="72">
        <v>2</v>
      </c>
      <c r="P43" s="72">
        <v>0</v>
      </c>
      <c r="Q43" s="72">
        <f t="shared" si="5"/>
        <v>49</v>
      </c>
      <c r="R43" s="662"/>
      <c r="S43" s="663"/>
    </row>
    <row r="44" spans="2:19" ht="15.75" customHeight="1" thickBot="1" x14ac:dyDescent="0.3">
      <c r="B44" s="644"/>
      <c r="C44" s="77">
        <v>0.6</v>
      </c>
      <c r="D44" s="78">
        <v>4</v>
      </c>
      <c r="E44" s="78">
        <v>2</v>
      </c>
      <c r="F44" s="78">
        <v>0</v>
      </c>
      <c r="G44" s="78">
        <f t="shared" ref="G44:G77" si="8">+D44+E44+F44</f>
        <v>6</v>
      </c>
      <c r="H44" s="655"/>
      <c r="I44" s="656"/>
      <c r="J44" s="210"/>
      <c r="K44" s="668"/>
      <c r="L44" s="127">
        <v>0.6</v>
      </c>
      <c r="M44" s="78">
        <v>43</v>
      </c>
      <c r="N44" s="78">
        <v>29</v>
      </c>
      <c r="O44" s="78">
        <v>2</v>
      </c>
      <c r="P44" s="78">
        <v>0</v>
      </c>
      <c r="Q44" s="78">
        <f t="shared" si="5"/>
        <v>74</v>
      </c>
      <c r="R44" s="662"/>
      <c r="S44" s="663"/>
    </row>
    <row r="45" spans="2:19" ht="27" customHeight="1" x14ac:dyDescent="0.25">
      <c r="B45" s="643" t="s">
        <v>431</v>
      </c>
      <c r="C45" s="68" t="s">
        <v>408</v>
      </c>
      <c r="D45" s="69">
        <f>D46+D47</f>
        <v>221</v>
      </c>
      <c r="E45" s="69">
        <f>E46+E47</f>
        <v>143</v>
      </c>
      <c r="F45" s="69">
        <f>F46+F47</f>
        <v>11</v>
      </c>
      <c r="G45" s="69">
        <f t="shared" si="8"/>
        <v>375</v>
      </c>
      <c r="H45" s="646" t="s">
        <v>432</v>
      </c>
      <c r="I45" s="647"/>
      <c r="J45" s="210"/>
      <c r="K45" s="659" t="s">
        <v>433</v>
      </c>
      <c r="L45" s="121" t="s">
        <v>408</v>
      </c>
      <c r="M45" s="70">
        <f>+M46+M47</f>
        <v>84</v>
      </c>
      <c r="N45" s="70">
        <f>N46+N47</f>
        <v>21</v>
      </c>
      <c r="O45" s="70">
        <f>O46+O47</f>
        <v>3.2</v>
      </c>
      <c r="P45" s="70">
        <v>0</v>
      </c>
      <c r="Q45" s="122">
        <f t="shared" si="5"/>
        <v>108.2</v>
      </c>
      <c r="R45" s="662" t="s">
        <v>456</v>
      </c>
      <c r="S45" s="663"/>
    </row>
    <row r="46" spans="2:19" x14ac:dyDescent="0.25">
      <c r="B46" s="644"/>
      <c r="C46" s="71">
        <v>0.4</v>
      </c>
      <c r="D46" s="72">
        <v>88</v>
      </c>
      <c r="E46" s="72">
        <v>57</v>
      </c>
      <c r="F46" s="72">
        <v>4</v>
      </c>
      <c r="G46" s="72">
        <f t="shared" si="8"/>
        <v>149</v>
      </c>
      <c r="H46" s="648"/>
      <c r="I46" s="649"/>
      <c r="J46" s="210"/>
      <c r="K46" s="660"/>
      <c r="L46" s="123" t="s">
        <v>413</v>
      </c>
      <c r="M46" s="72">
        <v>34</v>
      </c>
      <c r="N46" s="72">
        <v>8</v>
      </c>
      <c r="O46" s="72">
        <v>1.2</v>
      </c>
      <c r="P46" s="72">
        <v>1</v>
      </c>
      <c r="Q46" s="72">
        <f t="shared" si="5"/>
        <v>44.2</v>
      </c>
      <c r="R46" s="662"/>
      <c r="S46" s="663"/>
    </row>
    <row r="47" spans="2:19" x14ac:dyDescent="0.25">
      <c r="B47" s="658"/>
      <c r="C47" s="79">
        <v>0.6</v>
      </c>
      <c r="D47" s="72">
        <v>133</v>
      </c>
      <c r="E47" s="72">
        <v>86</v>
      </c>
      <c r="F47" s="72">
        <v>7</v>
      </c>
      <c r="G47" s="72">
        <f t="shared" si="8"/>
        <v>226</v>
      </c>
      <c r="H47" s="648"/>
      <c r="I47" s="649"/>
      <c r="J47" s="210"/>
      <c r="K47" s="668"/>
      <c r="L47" s="127">
        <v>0.6</v>
      </c>
      <c r="M47" s="78">
        <v>50</v>
      </c>
      <c r="N47" s="78">
        <v>13</v>
      </c>
      <c r="O47" s="78">
        <v>2</v>
      </c>
      <c r="P47" s="78">
        <v>2</v>
      </c>
      <c r="Q47" s="78">
        <f t="shared" si="5"/>
        <v>67</v>
      </c>
      <c r="R47" s="662"/>
      <c r="S47" s="663"/>
    </row>
    <row r="48" spans="2:19" ht="24.75" customHeight="1" x14ac:dyDescent="0.25">
      <c r="B48" s="657" t="s">
        <v>434</v>
      </c>
      <c r="C48" s="80" t="s">
        <v>408</v>
      </c>
      <c r="D48" s="70">
        <f>D49+D50</f>
        <v>215</v>
      </c>
      <c r="E48" s="70">
        <f>E49+E50</f>
        <v>138</v>
      </c>
      <c r="F48" s="70">
        <f>F49+F50</f>
        <v>11</v>
      </c>
      <c r="G48" s="70">
        <f t="shared" si="8"/>
        <v>364</v>
      </c>
      <c r="H48" s="648" t="s">
        <v>432</v>
      </c>
      <c r="I48" s="649"/>
      <c r="J48" s="210"/>
      <c r="K48" s="659" t="s">
        <v>549</v>
      </c>
      <c r="L48" s="121" t="s">
        <v>408</v>
      </c>
      <c r="M48" s="70">
        <f>+M49+M50</f>
        <v>211</v>
      </c>
      <c r="N48" s="70">
        <f>N49+N50</f>
        <v>95</v>
      </c>
      <c r="O48" s="70">
        <f>O49+O50</f>
        <v>12</v>
      </c>
      <c r="P48" s="70">
        <f>P12</f>
        <v>0</v>
      </c>
      <c r="Q48" s="122">
        <f t="shared" si="5"/>
        <v>318</v>
      </c>
      <c r="R48" s="662" t="s">
        <v>456</v>
      </c>
      <c r="S48" s="663"/>
    </row>
    <row r="49" spans="2:19" ht="45.75" customHeight="1" x14ac:dyDescent="0.25">
      <c r="B49" s="644"/>
      <c r="C49" s="71">
        <v>0.4</v>
      </c>
      <c r="D49" s="72">
        <v>86</v>
      </c>
      <c r="E49" s="72">
        <v>55</v>
      </c>
      <c r="F49" s="72">
        <v>4</v>
      </c>
      <c r="G49" s="72">
        <f t="shared" si="8"/>
        <v>145</v>
      </c>
      <c r="H49" s="648"/>
      <c r="I49" s="649"/>
      <c r="J49" s="210"/>
      <c r="K49" s="660"/>
      <c r="L49" s="123" t="s">
        <v>413</v>
      </c>
      <c r="M49" s="72">
        <v>84</v>
      </c>
      <c r="N49" s="72">
        <v>38</v>
      </c>
      <c r="O49" s="72">
        <v>5</v>
      </c>
      <c r="P49" s="72">
        <v>0</v>
      </c>
      <c r="Q49" s="72">
        <f t="shared" si="5"/>
        <v>127</v>
      </c>
      <c r="R49" s="669"/>
      <c r="S49" s="670"/>
    </row>
    <row r="50" spans="2:19" x14ac:dyDescent="0.25">
      <c r="B50" s="658"/>
      <c r="C50" s="79">
        <v>0.6</v>
      </c>
      <c r="D50" s="72">
        <v>129</v>
      </c>
      <c r="E50" s="72">
        <v>83</v>
      </c>
      <c r="F50" s="72">
        <v>7</v>
      </c>
      <c r="G50" s="72">
        <f t="shared" si="8"/>
        <v>219</v>
      </c>
      <c r="H50" s="648"/>
      <c r="I50" s="649"/>
      <c r="J50" s="210"/>
      <c r="K50" s="668"/>
      <c r="L50" s="127">
        <v>0.6</v>
      </c>
      <c r="M50" s="78">
        <v>127</v>
      </c>
      <c r="N50" s="78">
        <v>57</v>
      </c>
      <c r="O50" s="78">
        <v>7</v>
      </c>
      <c r="P50" s="78">
        <v>0</v>
      </c>
      <c r="Q50" s="78">
        <f t="shared" si="5"/>
        <v>191</v>
      </c>
      <c r="R50" s="662"/>
      <c r="S50" s="663"/>
    </row>
    <row r="51" spans="2:19" ht="27" customHeight="1" x14ac:dyDescent="0.25">
      <c r="B51" s="657" t="s">
        <v>435</v>
      </c>
      <c r="C51" s="80" t="s">
        <v>408</v>
      </c>
      <c r="D51" s="70">
        <v>0</v>
      </c>
      <c r="E51" s="70">
        <v>0</v>
      </c>
      <c r="F51" s="70">
        <v>0</v>
      </c>
      <c r="G51" s="70">
        <f t="shared" si="8"/>
        <v>0</v>
      </c>
      <c r="H51" s="648" t="s">
        <v>432</v>
      </c>
      <c r="I51" s="649"/>
      <c r="J51" s="210"/>
      <c r="K51" s="659" t="s">
        <v>436</v>
      </c>
      <c r="L51" s="121" t="s">
        <v>408</v>
      </c>
      <c r="M51" s="70">
        <f>+M52+M53</f>
        <v>310</v>
      </c>
      <c r="N51" s="70">
        <f>N52+N53</f>
        <v>134</v>
      </c>
      <c r="O51" s="70">
        <f>O52+O53</f>
        <v>4</v>
      </c>
      <c r="P51" s="70">
        <f t="shared" ref="P51:P53" si="9">P39+P42+P45</f>
        <v>0</v>
      </c>
      <c r="Q51" s="122">
        <f t="shared" ref="Q51:Q56" si="10">SUM(M51:P51)</f>
        <v>448</v>
      </c>
      <c r="R51" s="662" t="s">
        <v>456</v>
      </c>
      <c r="S51" s="663"/>
    </row>
    <row r="52" spans="2:19" x14ac:dyDescent="0.25">
      <c r="B52" s="644"/>
      <c r="C52" s="71">
        <v>0.4</v>
      </c>
      <c r="D52" s="72">
        <v>0</v>
      </c>
      <c r="E52" s="72">
        <v>0</v>
      </c>
      <c r="F52" s="72">
        <v>0</v>
      </c>
      <c r="G52" s="72">
        <f t="shared" si="8"/>
        <v>0</v>
      </c>
      <c r="H52" s="648"/>
      <c r="I52" s="649"/>
      <c r="J52" s="210"/>
      <c r="K52" s="660"/>
      <c r="L52" s="123" t="s">
        <v>413</v>
      </c>
      <c r="M52" s="72">
        <v>124</v>
      </c>
      <c r="N52" s="72">
        <v>54</v>
      </c>
      <c r="O52" s="72">
        <v>2</v>
      </c>
      <c r="P52" s="72">
        <v>2</v>
      </c>
      <c r="Q52" s="72">
        <f t="shared" si="10"/>
        <v>182</v>
      </c>
      <c r="R52" s="662"/>
      <c r="S52" s="663"/>
    </row>
    <row r="53" spans="2:19" x14ac:dyDescent="0.25">
      <c r="B53" s="658"/>
      <c r="C53" s="79">
        <v>0.6</v>
      </c>
      <c r="D53" s="72">
        <v>0</v>
      </c>
      <c r="E53" s="72">
        <v>0</v>
      </c>
      <c r="F53" s="72">
        <v>0</v>
      </c>
      <c r="G53" s="72">
        <f t="shared" si="8"/>
        <v>0</v>
      </c>
      <c r="H53" s="648"/>
      <c r="I53" s="649"/>
      <c r="J53" s="210"/>
      <c r="K53" s="668"/>
      <c r="L53" s="127">
        <v>0.6</v>
      </c>
      <c r="M53" s="78">
        <v>186</v>
      </c>
      <c r="N53" s="78">
        <v>80</v>
      </c>
      <c r="O53" s="78">
        <v>2</v>
      </c>
      <c r="P53" s="78">
        <f t="shared" si="9"/>
        <v>2</v>
      </c>
      <c r="Q53" s="78">
        <f t="shared" si="10"/>
        <v>270</v>
      </c>
      <c r="R53" s="662"/>
      <c r="S53" s="663"/>
    </row>
    <row r="54" spans="2:19" ht="21" customHeight="1" x14ac:dyDescent="0.25">
      <c r="B54" s="657" t="s">
        <v>437</v>
      </c>
      <c r="C54" s="80" t="s">
        <v>408</v>
      </c>
      <c r="D54" s="70">
        <v>0</v>
      </c>
      <c r="E54" s="70">
        <v>0</v>
      </c>
      <c r="F54" s="70">
        <v>0</v>
      </c>
      <c r="G54" s="70">
        <f t="shared" si="8"/>
        <v>0</v>
      </c>
      <c r="H54" s="648" t="s">
        <v>432</v>
      </c>
      <c r="I54" s="649"/>
      <c r="J54" s="210"/>
      <c r="K54" s="659" t="s">
        <v>438</v>
      </c>
      <c r="L54" s="121" t="s">
        <v>408</v>
      </c>
      <c r="M54" s="70">
        <f>M39+M42+M45</f>
        <v>310</v>
      </c>
      <c r="N54" s="70">
        <f>N12</f>
        <v>164</v>
      </c>
      <c r="O54" s="70">
        <f>O12</f>
        <v>11</v>
      </c>
      <c r="P54" s="70">
        <f>P12</f>
        <v>0</v>
      </c>
      <c r="Q54" s="122">
        <f t="shared" si="10"/>
        <v>485</v>
      </c>
      <c r="R54" s="662" t="s">
        <v>456</v>
      </c>
      <c r="S54" s="663"/>
    </row>
    <row r="55" spans="2:19" ht="15.75" customHeight="1" x14ac:dyDescent="0.25">
      <c r="B55" s="644"/>
      <c r="C55" s="71">
        <v>0.4</v>
      </c>
      <c r="D55" s="72">
        <v>0</v>
      </c>
      <c r="E55" s="72">
        <v>0</v>
      </c>
      <c r="F55" s="72">
        <v>0</v>
      </c>
      <c r="G55" s="72">
        <f t="shared" si="8"/>
        <v>0</v>
      </c>
      <c r="H55" s="648"/>
      <c r="I55" s="649"/>
      <c r="J55" s="210"/>
      <c r="K55" s="660"/>
      <c r="L55" s="123" t="s">
        <v>413</v>
      </c>
      <c r="M55" s="78">
        <v>0</v>
      </c>
      <c r="N55" s="72">
        <v>0</v>
      </c>
      <c r="O55" s="72">
        <v>0</v>
      </c>
      <c r="P55" s="72">
        <v>0</v>
      </c>
      <c r="Q55" s="72">
        <f t="shared" si="10"/>
        <v>0</v>
      </c>
      <c r="R55" s="664"/>
      <c r="S55" s="665"/>
    </row>
    <row r="56" spans="2:19" ht="13.8" thickBot="1" x14ac:dyDescent="0.3">
      <c r="B56" s="645"/>
      <c r="C56" s="73">
        <v>0.6</v>
      </c>
      <c r="D56" s="74">
        <v>0</v>
      </c>
      <c r="E56" s="74">
        <v>0</v>
      </c>
      <c r="F56" s="74">
        <v>0</v>
      </c>
      <c r="G56" s="74">
        <f t="shared" si="8"/>
        <v>0</v>
      </c>
      <c r="H56" s="650"/>
      <c r="I56" s="651"/>
      <c r="J56" s="210"/>
      <c r="K56" s="661"/>
      <c r="L56" s="128">
        <v>0.6</v>
      </c>
      <c r="M56" s="74">
        <v>0</v>
      </c>
      <c r="N56" s="74">
        <v>0</v>
      </c>
      <c r="O56" s="74">
        <v>0</v>
      </c>
      <c r="P56" s="74">
        <v>0</v>
      </c>
      <c r="Q56" s="74">
        <f t="shared" si="10"/>
        <v>0</v>
      </c>
      <c r="R56" s="666"/>
      <c r="S56" s="667"/>
    </row>
    <row r="57" spans="2:19" ht="12.75" customHeight="1" x14ac:dyDescent="0.25">
      <c r="B57" s="644" t="s">
        <v>439</v>
      </c>
      <c r="C57" s="75" t="s">
        <v>408</v>
      </c>
      <c r="D57" s="76">
        <f>D58+D59</f>
        <v>221</v>
      </c>
      <c r="E57" s="76">
        <f>E58+E59</f>
        <v>142</v>
      </c>
      <c r="F57" s="76">
        <f t="shared" ref="F57" si="11">SUM(F58:F59)</f>
        <v>11</v>
      </c>
      <c r="G57" s="76">
        <f t="shared" si="8"/>
        <v>374</v>
      </c>
      <c r="H57" s="653" t="s">
        <v>432</v>
      </c>
      <c r="I57" s="654"/>
      <c r="J57" s="210"/>
    </row>
    <row r="58" spans="2:19" x14ac:dyDescent="0.25">
      <c r="B58" s="644"/>
      <c r="C58" s="71">
        <v>0.4</v>
      </c>
      <c r="D58" s="72">
        <v>88</v>
      </c>
      <c r="E58" s="72">
        <v>57</v>
      </c>
      <c r="F58" s="72">
        <v>4</v>
      </c>
      <c r="G58" s="72">
        <f t="shared" si="8"/>
        <v>149</v>
      </c>
      <c r="H58" s="648"/>
      <c r="I58" s="649"/>
      <c r="J58" s="210"/>
      <c r="K58" s="57" t="s">
        <v>526</v>
      </c>
      <c r="L58" s="57" t="s">
        <v>527</v>
      </c>
    </row>
    <row r="59" spans="2:19" x14ac:dyDescent="0.25">
      <c r="B59" s="658"/>
      <c r="C59" s="79">
        <v>0.6</v>
      </c>
      <c r="D59" s="72">
        <v>133</v>
      </c>
      <c r="E59" s="72">
        <v>85</v>
      </c>
      <c r="F59" s="72">
        <v>7</v>
      </c>
      <c r="G59" s="72">
        <f t="shared" si="8"/>
        <v>225</v>
      </c>
      <c r="H59" s="648"/>
      <c r="I59" s="649"/>
      <c r="J59" s="210"/>
    </row>
    <row r="60" spans="2:19" ht="12.75" customHeight="1" x14ac:dyDescent="0.25">
      <c r="B60" s="657" t="s">
        <v>440</v>
      </c>
      <c r="C60" s="80" t="s">
        <v>408</v>
      </c>
      <c r="D60" s="70">
        <f>D61+D62</f>
        <v>221</v>
      </c>
      <c r="E60" s="70">
        <f>E61+E62</f>
        <v>142</v>
      </c>
      <c r="F60" s="70">
        <f>F61+F62</f>
        <v>11</v>
      </c>
      <c r="G60" s="70">
        <f t="shared" si="8"/>
        <v>374</v>
      </c>
      <c r="H60" s="648" t="s">
        <v>432</v>
      </c>
      <c r="I60" s="649"/>
      <c r="J60" s="210"/>
    </row>
    <row r="61" spans="2:19" x14ac:dyDescent="0.25">
      <c r="B61" s="644"/>
      <c r="C61" s="71">
        <v>0.4</v>
      </c>
      <c r="D61" s="72">
        <v>88</v>
      </c>
      <c r="E61" s="72">
        <v>57</v>
      </c>
      <c r="F61" s="72">
        <v>4</v>
      </c>
      <c r="G61" s="72">
        <f t="shared" si="8"/>
        <v>149</v>
      </c>
      <c r="H61" s="648"/>
      <c r="I61" s="649"/>
      <c r="J61" s="210"/>
    </row>
    <row r="62" spans="2:19" x14ac:dyDescent="0.25">
      <c r="B62" s="658"/>
      <c r="C62" s="79">
        <v>0.6</v>
      </c>
      <c r="D62" s="72">
        <v>133</v>
      </c>
      <c r="E62" s="72">
        <v>85</v>
      </c>
      <c r="F62" s="72">
        <v>7</v>
      </c>
      <c r="G62" s="72">
        <f t="shared" si="8"/>
        <v>225</v>
      </c>
      <c r="H62" s="648"/>
      <c r="I62" s="649"/>
      <c r="J62" s="210"/>
    </row>
    <row r="63" spans="2:19" ht="12.75" customHeight="1" x14ac:dyDescent="0.25">
      <c r="B63" s="657" t="s">
        <v>441</v>
      </c>
      <c r="C63" s="80" t="s">
        <v>408</v>
      </c>
      <c r="D63" s="70">
        <v>0</v>
      </c>
      <c r="E63" s="70">
        <v>0</v>
      </c>
      <c r="F63" s="70">
        <v>0</v>
      </c>
      <c r="G63" s="70">
        <f t="shared" si="8"/>
        <v>0</v>
      </c>
      <c r="H63" s="648" t="s">
        <v>432</v>
      </c>
      <c r="I63" s="649"/>
      <c r="J63" s="210"/>
    </row>
    <row r="64" spans="2:19" x14ac:dyDescent="0.25">
      <c r="B64" s="644"/>
      <c r="C64" s="71">
        <v>0.4</v>
      </c>
      <c r="D64" s="72">
        <v>0</v>
      </c>
      <c r="E64" s="72">
        <v>0</v>
      </c>
      <c r="F64" s="72">
        <v>0</v>
      </c>
      <c r="G64" s="72">
        <f t="shared" si="8"/>
        <v>0</v>
      </c>
      <c r="H64" s="648"/>
      <c r="I64" s="649"/>
      <c r="J64" s="210"/>
    </row>
    <row r="65" spans="2:10" x14ac:dyDescent="0.25">
      <c r="B65" s="658"/>
      <c r="C65" s="79">
        <v>0.6</v>
      </c>
      <c r="D65" s="72">
        <v>0</v>
      </c>
      <c r="E65" s="72">
        <v>0</v>
      </c>
      <c r="F65" s="72">
        <v>0</v>
      </c>
      <c r="G65" s="72">
        <f t="shared" si="8"/>
        <v>0</v>
      </c>
      <c r="H65" s="648"/>
      <c r="I65" s="649"/>
      <c r="J65" s="210"/>
    </row>
    <row r="66" spans="2:10" ht="12.75" customHeight="1" x14ac:dyDescent="0.25">
      <c r="B66" s="657" t="s">
        <v>442</v>
      </c>
      <c r="C66" s="80" t="s">
        <v>408</v>
      </c>
      <c r="D66" s="70">
        <v>0</v>
      </c>
      <c r="E66" s="70">
        <v>0</v>
      </c>
      <c r="F66" s="70">
        <v>0</v>
      </c>
      <c r="G66" s="70">
        <f t="shared" si="8"/>
        <v>0</v>
      </c>
      <c r="H66" s="648" t="s">
        <v>432</v>
      </c>
      <c r="I66" s="649"/>
      <c r="J66" s="210"/>
    </row>
    <row r="67" spans="2:10" ht="15.75" customHeight="1" x14ac:dyDescent="0.25">
      <c r="B67" s="644"/>
      <c r="C67" s="71">
        <v>0.4</v>
      </c>
      <c r="D67" s="72">
        <v>0</v>
      </c>
      <c r="E67" s="72">
        <v>0</v>
      </c>
      <c r="F67" s="72">
        <v>0</v>
      </c>
      <c r="G67" s="72">
        <f t="shared" si="8"/>
        <v>0</v>
      </c>
      <c r="H67" s="648"/>
      <c r="I67" s="649"/>
      <c r="J67" s="210"/>
    </row>
    <row r="68" spans="2:10" ht="15.75" customHeight="1" thickBot="1" x14ac:dyDescent="0.3">
      <c r="B68" s="644"/>
      <c r="C68" s="77">
        <v>0.6</v>
      </c>
      <c r="D68" s="78">
        <v>0</v>
      </c>
      <c r="E68" s="78">
        <v>0</v>
      </c>
      <c r="F68" s="78">
        <v>0</v>
      </c>
      <c r="G68" s="78">
        <f t="shared" si="8"/>
        <v>0</v>
      </c>
      <c r="H68" s="655"/>
      <c r="I68" s="656"/>
      <c r="J68" s="210"/>
    </row>
    <row r="69" spans="2:10" ht="12.75" customHeight="1" x14ac:dyDescent="0.25">
      <c r="B69" s="643" t="s">
        <v>443</v>
      </c>
      <c r="C69" s="68" t="s">
        <v>408</v>
      </c>
      <c r="D69" s="69">
        <v>96</v>
      </c>
      <c r="E69" s="69">
        <f t="shared" ref="E69:F69" si="12">E70+E71</f>
        <v>29</v>
      </c>
      <c r="F69" s="69">
        <f t="shared" si="12"/>
        <v>3</v>
      </c>
      <c r="G69" s="69">
        <f t="shared" si="8"/>
        <v>128</v>
      </c>
      <c r="H69" s="646"/>
      <c r="I69" s="647"/>
      <c r="J69" s="210"/>
    </row>
    <row r="70" spans="2:10" ht="15.75" customHeight="1" x14ac:dyDescent="0.25">
      <c r="B70" s="644"/>
      <c r="C70" s="71">
        <v>0.4</v>
      </c>
      <c r="D70" s="72">
        <v>38</v>
      </c>
      <c r="E70" s="72">
        <v>12</v>
      </c>
      <c r="F70" s="72">
        <v>1</v>
      </c>
      <c r="G70" s="72">
        <f t="shared" si="8"/>
        <v>51</v>
      </c>
      <c r="H70" s="648" t="s">
        <v>432</v>
      </c>
      <c r="I70" s="649"/>
      <c r="J70" s="210"/>
    </row>
    <row r="71" spans="2:10" ht="15.75" customHeight="1" thickBot="1" x14ac:dyDescent="0.3">
      <c r="B71" s="645"/>
      <c r="C71" s="73">
        <v>0.6</v>
      </c>
      <c r="D71" s="74">
        <v>58</v>
      </c>
      <c r="E71" s="74">
        <v>17</v>
      </c>
      <c r="F71" s="74">
        <v>2</v>
      </c>
      <c r="G71" s="74">
        <f t="shared" si="8"/>
        <v>77</v>
      </c>
      <c r="H71" s="650"/>
      <c r="I71" s="651"/>
      <c r="J71" s="210"/>
    </row>
    <row r="72" spans="2:10" ht="12.75" customHeight="1" x14ac:dyDescent="0.25">
      <c r="B72" s="644" t="s">
        <v>444</v>
      </c>
      <c r="C72" s="75" t="s">
        <v>408</v>
      </c>
      <c r="D72" s="76">
        <v>203</v>
      </c>
      <c r="E72" s="76">
        <v>137</v>
      </c>
      <c r="F72" s="76">
        <f t="shared" ref="F72" si="13">F73+F74</f>
        <v>11</v>
      </c>
      <c r="G72" s="76">
        <f t="shared" si="8"/>
        <v>351</v>
      </c>
      <c r="H72" s="653" t="s">
        <v>432</v>
      </c>
      <c r="I72" s="654"/>
      <c r="J72" s="210"/>
    </row>
    <row r="73" spans="2:10" ht="15.75" customHeight="1" x14ac:dyDescent="0.25">
      <c r="B73" s="644"/>
      <c r="C73" s="71">
        <v>0.4</v>
      </c>
      <c r="D73" s="72">
        <v>81</v>
      </c>
      <c r="E73" s="72">
        <v>54</v>
      </c>
      <c r="F73" s="72">
        <v>4</v>
      </c>
      <c r="G73" s="72">
        <f t="shared" si="8"/>
        <v>139</v>
      </c>
      <c r="H73" s="648"/>
      <c r="I73" s="649"/>
      <c r="J73" s="210"/>
    </row>
    <row r="74" spans="2:10" ht="15.75" customHeight="1" thickBot="1" x14ac:dyDescent="0.3">
      <c r="B74" s="644"/>
      <c r="C74" s="77">
        <v>0.6</v>
      </c>
      <c r="D74" s="78">
        <v>122</v>
      </c>
      <c r="E74" s="78">
        <v>82</v>
      </c>
      <c r="F74" s="78">
        <v>7</v>
      </c>
      <c r="G74" s="78">
        <f t="shared" si="8"/>
        <v>211</v>
      </c>
      <c r="H74" s="655"/>
      <c r="I74" s="656"/>
      <c r="J74" s="210"/>
    </row>
    <row r="75" spans="2:10" ht="12.75" customHeight="1" x14ac:dyDescent="0.25">
      <c r="B75" s="643" t="s">
        <v>445</v>
      </c>
      <c r="C75" s="68" t="s">
        <v>408</v>
      </c>
      <c r="D75" s="69">
        <v>191</v>
      </c>
      <c r="E75" s="69">
        <v>122</v>
      </c>
      <c r="F75" s="69">
        <f t="shared" ref="F75" si="14">F76+F77</f>
        <v>8</v>
      </c>
      <c r="G75" s="69">
        <f t="shared" si="8"/>
        <v>321</v>
      </c>
      <c r="H75" s="646" t="s">
        <v>432</v>
      </c>
      <c r="I75" s="647"/>
      <c r="J75" s="210"/>
    </row>
    <row r="76" spans="2:10" ht="15.75" customHeight="1" x14ac:dyDescent="0.25">
      <c r="B76" s="644"/>
      <c r="C76" s="71">
        <v>0.4</v>
      </c>
      <c r="D76" s="72">
        <v>76</v>
      </c>
      <c r="E76" s="72">
        <v>49</v>
      </c>
      <c r="F76" s="72">
        <v>3</v>
      </c>
      <c r="G76" s="72">
        <f t="shared" si="8"/>
        <v>128</v>
      </c>
      <c r="H76" s="648"/>
      <c r="I76" s="649"/>
      <c r="J76" s="210"/>
    </row>
    <row r="77" spans="2:10" ht="15.75" customHeight="1" thickBot="1" x14ac:dyDescent="0.3">
      <c r="B77" s="645"/>
      <c r="C77" s="73">
        <v>0.6</v>
      </c>
      <c r="D77" s="74">
        <v>115</v>
      </c>
      <c r="E77" s="74">
        <v>73</v>
      </c>
      <c r="F77" s="74">
        <v>5</v>
      </c>
      <c r="G77" s="74">
        <f t="shared" si="8"/>
        <v>193</v>
      </c>
      <c r="H77" s="650"/>
      <c r="I77" s="651"/>
      <c r="J77" s="210"/>
    </row>
    <row r="78" spans="2:10" ht="19.5" customHeight="1" x14ac:dyDescent="0.25"/>
    <row r="79" spans="2:10" ht="65.25" customHeight="1" x14ac:dyDescent="0.25">
      <c r="B79" s="652" t="s">
        <v>946</v>
      </c>
      <c r="C79" s="652"/>
      <c r="D79" s="652"/>
      <c r="E79" s="652"/>
      <c r="F79" s="652"/>
    </row>
  </sheetData>
  <mergeCells count="186">
    <mergeCell ref="C2:H2"/>
    <mergeCell ref="K2:K5"/>
    <mergeCell ref="L2:R2"/>
    <mergeCell ref="C3:H3"/>
    <mergeCell ref="L3:R3"/>
    <mergeCell ref="C4:H4"/>
    <mergeCell ref="L4:R4"/>
    <mergeCell ref="C5:H5"/>
    <mergeCell ref="L5:R5"/>
    <mergeCell ref="R6:R7"/>
    <mergeCell ref="S6:S7"/>
    <mergeCell ref="B7:C7"/>
    <mergeCell ref="E7:F7"/>
    <mergeCell ref="B8:I8"/>
    <mergeCell ref="K8:L8"/>
    <mergeCell ref="M8:N8"/>
    <mergeCell ref="O8:P8"/>
    <mergeCell ref="B6:C6"/>
    <mergeCell ref="E6:F6"/>
    <mergeCell ref="K6:L7"/>
    <mergeCell ref="M6:N7"/>
    <mergeCell ref="O6:P7"/>
    <mergeCell ref="Q6:Q7"/>
    <mergeCell ref="B12:B14"/>
    <mergeCell ref="H12:I12"/>
    <mergeCell ref="K12:K14"/>
    <mergeCell ref="R12:S12"/>
    <mergeCell ref="H13:I13"/>
    <mergeCell ref="R13:S13"/>
    <mergeCell ref="H14:I14"/>
    <mergeCell ref="R14:S14"/>
    <mergeCell ref="K9:S9"/>
    <mergeCell ref="K10:L11"/>
    <mergeCell ref="M10:M11"/>
    <mergeCell ref="N10:N11"/>
    <mergeCell ref="O10:O11"/>
    <mergeCell ref="P10:P11"/>
    <mergeCell ref="Q10:Q11"/>
    <mergeCell ref="R10:S11"/>
    <mergeCell ref="B9:C10"/>
    <mergeCell ref="D9:D10"/>
    <mergeCell ref="E9:E10"/>
    <mergeCell ref="F9:F10"/>
    <mergeCell ref="G9:G10"/>
    <mergeCell ref="H9:I10"/>
    <mergeCell ref="B18:B20"/>
    <mergeCell ref="H18:I18"/>
    <mergeCell ref="K18:K20"/>
    <mergeCell ref="R18:S18"/>
    <mergeCell ref="H19:I19"/>
    <mergeCell ref="R19:S19"/>
    <mergeCell ref="H20:I20"/>
    <mergeCell ref="R20:S20"/>
    <mergeCell ref="B15:B17"/>
    <mergeCell ref="H15:I15"/>
    <mergeCell ref="K15:K17"/>
    <mergeCell ref="R15:S15"/>
    <mergeCell ref="H16:I16"/>
    <mergeCell ref="R16:S16"/>
    <mergeCell ref="H17:I17"/>
    <mergeCell ref="R17:S17"/>
    <mergeCell ref="B24:B26"/>
    <mergeCell ref="H24:I24"/>
    <mergeCell ref="K24:K26"/>
    <mergeCell ref="R24:S24"/>
    <mergeCell ref="H25:I25"/>
    <mergeCell ref="R25:S25"/>
    <mergeCell ref="H26:I26"/>
    <mergeCell ref="R26:S26"/>
    <mergeCell ref="B21:B23"/>
    <mergeCell ref="H21:I21"/>
    <mergeCell ref="K21:K23"/>
    <mergeCell ref="R21:S21"/>
    <mergeCell ref="H22:I22"/>
    <mergeCell ref="R22:S22"/>
    <mergeCell ref="H23:I23"/>
    <mergeCell ref="R23:S23"/>
    <mergeCell ref="B30:B32"/>
    <mergeCell ref="H30:I30"/>
    <mergeCell ref="K30:K32"/>
    <mergeCell ref="R30:S30"/>
    <mergeCell ref="H31:I31"/>
    <mergeCell ref="R31:S31"/>
    <mergeCell ref="H32:I32"/>
    <mergeCell ref="R32:S32"/>
    <mergeCell ref="B27:B29"/>
    <mergeCell ref="H27:I27"/>
    <mergeCell ref="K27:K29"/>
    <mergeCell ref="R27:S27"/>
    <mergeCell ref="H28:I28"/>
    <mergeCell ref="R28:S28"/>
    <mergeCell ref="H29:I29"/>
    <mergeCell ref="R29:S29"/>
    <mergeCell ref="B36:B38"/>
    <mergeCell ref="H36:I36"/>
    <mergeCell ref="K36:K38"/>
    <mergeCell ref="R36:S36"/>
    <mergeCell ref="H37:I37"/>
    <mergeCell ref="R37:S37"/>
    <mergeCell ref="H38:I38"/>
    <mergeCell ref="R38:S38"/>
    <mergeCell ref="B33:B35"/>
    <mergeCell ref="H33:I33"/>
    <mergeCell ref="K33:K35"/>
    <mergeCell ref="R33:S33"/>
    <mergeCell ref="H34:I34"/>
    <mergeCell ref="R34:S34"/>
    <mergeCell ref="H35:I35"/>
    <mergeCell ref="R35:S35"/>
    <mergeCell ref="B42:B44"/>
    <mergeCell ref="H42:I42"/>
    <mergeCell ref="K42:K44"/>
    <mergeCell ref="R42:S42"/>
    <mergeCell ref="H43:I43"/>
    <mergeCell ref="R43:S43"/>
    <mergeCell ref="H44:I44"/>
    <mergeCell ref="R44:S44"/>
    <mergeCell ref="B39:B41"/>
    <mergeCell ref="H39:I39"/>
    <mergeCell ref="K39:K41"/>
    <mergeCell ref="R39:S39"/>
    <mergeCell ref="H40:I40"/>
    <mergeCell ref="R40:S40"/>
    <mergeCell ref="H41:I41"/>
    <mergeCell ref="R41:S41"/>
    <mergeCell ref="B48:B50"/>
    <mergeCell ref="H48:I48"/>
    <mergeCell ref="K48:K50"/>
    <mergeCell ref="R48:S48"/>
    <mergeCell ref="H49:I49"/>
    <mergeCell ref="R49:S49"/>
    <mergeCell ref="H50:I50"/>
    <mergeCell ref="R50:S50"/>
    <mergeCell ref="B45:B47"/>
    <mergeCell ref="H45:I45"/>
    <mergeCell ref="K45:K47"/>
    <mergeCell ref="R45:S45"/>
    <mergeCell ref="H46:I46"/>
    <mergeCell ref="R46:S46"/>
    <mergeCell ref="H47:I47"/>
    <mergeCell ref="R47:S47"/>
    <mergeCell ref="B54:B56"/>
    <mergeCell ref="H54:I54"/>
    <mergeCell ref="K54:K56"/>
    <mergeCell ref="R54:S54"/>
    <mergeCell ref="H55:I55"/>
    <mergeCell ref="R55:S55"/>
    <mergeCell ref="H56:I56"/>
    <mergeCell ref="R56:S56"/>
    <mergeCell ref="B51:B53"/>
    <mergeCell ref="H51:I51"/>
    <mergeCell ref="K51:K53"/>
    <mergeCell ref="R51:S51"/>
    <mergeCell ref="H52:I52"/>
    <mergeCell ref="R52:S52"/>
    <mergeCell ref="H53:I53"/>
    <mergeCell ref="R53:S53"/>
    <mergeCell ref="B63:B65"/>
    <mergeCell ref="H63:I63"/>
    <mergeCell ref="H64:I64"/>
    <mergeCell ref="H65:I65"/>
    <mergeCell ref="B66:B68"/>
    <mergeCell ref="H66:I66"/>
    <mergeCell ref="H67:I67"/>
    <mergeCell ref="H68:I68"/>
    <mergeCell ref="B57:B59"/>
    <mergeCell ref="H57:I57"/>
    <mergeCell ref="H58:I58"/>
    <mergeCell ref="H59:I59"/>
    <mergeCell ref="B60:B62"/>
    <mergeCell ref="H60:I60"/>
    <mergeCell ref="H61:I61"/>
    <mergeCell ref="H62:I62"/>
    <mergeCell ref="B75:B77"/>
    <mergeCell ref="H75:I75"/>
    <mergeCell ref="H76:I76"/>
    <mergeCell ref="H77:I77"/>
    <mergeCell ref="B79:F79"/>
    <mergeCell ref="B69:B71"/>
    <mergeCell ref="H69:I69"/>
    <mergeCell ref="H70:I70"/>
    <mergeCell ref="H71:I71"/>
    <mergeCell ref="B72:B74"/>
    <mergeCell ref="H72:I72"/>
    <mergeCell ref="H73:I73"/>
    <mergeCell ref="H74:I74"/>
  </mergeCells>
  <conditionalFormatting sqref="D31:F32 D34:F35 D37:F38 D43:F44 D16:F17 D40:F41 D12:F14 D22:F23 H12:H37 H39:H44 D25:F26 D28:F29 D19:F20">
    <cfRule type="cellIs" dxfId="108" priority="109" operator="lessThan">
      <formula>0</formula>
    </cfRule>
  </conditionalFormatting>
  <conditionalFormatting sqref="D15:F15">
    <cfRule type="cellIs" dxfId="107" priority="87" operator="lessThan">
      <formula>0</formula>
    </cfRule>
  </conditionalFormatting>
  <conditionalFormatting sqref="H46">
    <cfRule type="cellIs" dxfId="106" priority="108" operator="lessThan">
      <formula>0</formula>
    </cfRule>
  </conditionalFormatting>
  <conditionalFormatting sqref="D46:F47">
    <cfRule type="cellIs" dxfId="105" priority="107" operator="lessThan">
      <formula>0</formula>
    </cfRule>
  </conditionalFormatting>
  <conditionalFormatting sqref="E45:F45">
    <cfRule type="cellIs" dxfId="104" priority="106" operator="lessThan">
      <formula>0</formula>
    </cfRule>
  </conditionalFormatting>
  <conditionalFormatting sqref="D49:F50">
    <cfRule type="cellIs" dxfId="103" priority="105" operator="lessThan">
      <formula>0</formula>
    </cfRule>
  </conditionalFormatting>
  <conditionalFormatting sqref="D48:F48">
    <cfRule type="cellIs" dxfId="102" priority="104" operator="lessThan">
      <formula>0</formula>
    </cfRule>
  </conditionalFormatting>
  <conditionalFormatting sqref="D52:F53">
    <cfRule type="cellIs" dxfId="101" priority="103" operator="lessThan">
      <formula>0</formula>
    </cfRule>
  </conditionalFormatting>
  <conditionalFormatting sqref="D51:F51">
    <cfRule type="cellIs" dxfId="100" priority="102" operator="lessThan">
      <formula>0</formula>
    </cfRule>
  </conditionalFormatting>
  <conditionalFormatting sqref="D55:F56">
    <cfRule type="cellIs" dxfId="99" priority="101" operator="lessThan">
      <formula>0</formula>
    </cfRule>
  </conditionalFormatting>
  <conditionalFormatting sqref="D54:F54">
    <cfRule type="cellIs" dxfId="98" priority="100" operator="lessThan">
      <formula>0</formula>
    </cfRule>
  </conditionalFormatting>
  <conditionalFormatting sqref="D58:F59">
    <cfRule type="cellIs" dxfId="97" priority="99" operator="lessThan">
      <formula>0</formula>
    </cfRule>
  </conditionalFormatting>
  <conditionalFormatting sqref="D57:F57">
    <cfRule type="cellIs" dxfId="96" priority="98" operator="lessThan">
      <formula>0</formula>
    </cfRule>
  </conditionalFormatting>
  <conditionalFormatting sqref="D61:F62">
    <cfRule type="cellIs" dxfId="95" priority="97" operator="lessThan">
      <formula>0</formula>
    </cfRule>
  </conditionalFormatting>
  <conditionalFormatting sqref="D60:F60">
    <cfRule type="cellIs" dxfId="94" priority="96" operator="lessThan">
      <formula>0</formula>
    </cfRule>
  </conditionalFormatting>
  <conditionalFormatting sqref="D64:F65">
    <cfRule type="cellIs" dxfId="93" priority="95" operator="lessThan">
      <formula>0</formula>
    </cfRule>
  </conditionalFormatting>
  <conditionalFormatting sqref="D63:F63">
    <cfRule type="cellIs" dxfId="92" priority="94" operator="lessThan">
      <formula>0</formula>
    </cfRule>
  </conditionalFormatting>
  <conditionalFormatting sqref="D67:F68">
    <cfRule type="cellIs" dxfId="91" priority="93" operator="lessThan">
      <formula>0</formula>
    </cfRule>
  </conditionalFormatting>
  <conditionalFormatting sqref="D66:F66">
    <cfRule type="cellIs" dxfId="90" priority="92" operator="lessThan">
      <formula>0</formula>
    </cfRule>
  </conditionalFormatting>
  <conditionalFormatting sqref="D73:F74">
    <cfRule type="cellIs" dxfId="89" priority="91" operator="lessThan">
      <formula>0</formula>
    </cfRule>
  </conditionalFormatting>
  <conditionalFormatting sqref="D72:F72">
    <cfRule type="cellIs" dxfId="88" priority="90" operator="lessThan">
      <formula>0</formula>
    </cfRule>
  </conditionalFormatting>
  <conditionalFormatting sqref="D45">
    <cfRule type="cellIs" dxfId="87" priority="89" operator="lessThan">
      <formula>0</formula>
    </cfRule>
  </conditionalFormatting>
  <conditionalFormatting sqref="D70:F71">
    <cfRule type="cellIs" dxfId="86" priority="88" operator="lessThan">
      <formula>0</formula>
    </cfRule>
  </conditionalFormatting>
  <conditionalFormatting sqref="H45">
    <cfRule type="cellIs" dxfId="85" priority="86" operator="lessThan">
      <formula>0</formula>
    </cfRule>
  </conditionalFormatting>
  <conditionalFormatting sqref="D76:F77">
    <cfRule type="cellIs" dxfId="84" priority="85" operator="lessThan">
      <formula>0</formula>
    </cfRule>
  </conditionalFormatting>
  <conditionalFormatting sqref="H47:H77">
    <cfRule type="cellIs" dxfId="83" priority="84" operator="lessThan">
      <formula>0</formula>
    </cfRule>
  </conditionalFormatting>
  <conditionalFormatting sqref="D18:F18">
    <cfRule type="cellIs" dxfId="82" priority="83" operator="lessThan">
      <formula>0</formula>
    </cfRule>
  </conditionalFormatting>
  <conditionalFormatting sqref="D21:F21">
    <cfRule type="cellIs" dxfId="81" priority="82" operator="lessThan">
      <formula>0</formula>
    </cfRule>
  </conditionalFormatting>
  <conditionalFormatting sqref="D24:F24">
    <cfRule type="cellIs" dxfId="80" priority="81" operator="lessThan">
      <formula>0</formula>
    </cfRule>
  </conditionalFormatting>
  <conditionalFormatting sqref="D27:F27">
    <cfRule type="cellIs" dxfId="79" priority="80" operator="lessThan">
      <formula>0</formula>
    </cfRule>
  </conditionalFormatting>
  <conditionalFormatting sqref="D30:F30">
    <cfRule type="cellIs" dxfId="78" priority="79" operator="lessThan">
      <formula>0</formula>
    </cfRule>
  </conditionalFormatting>
  <conditionalFormatting sqref="D33:F33">
    <cfRule type="cellIs" dxfId="77" priority="78" operator="lessThan">
      <formula>0</formula>
    </cfRule>
  </conditionalFormatting>
  <conditionalFormatting sqref="D36:F36">
    <cfRule type="cellIs" dxfId="76" priority="77" operator="lessThan">
      <formula>0</formula>
    </cfRule>
  </conditionalFormatting>
  <conditionalFormatting sqref="D39:F39">
    <cfRule type="cellIs" dxfId="75" priority="76" operator="lessThan">
      <formula>0</formula>
    </cfRule>
  </conditionalFormatting>
  <conditionalFormatting sqref="D42:F42">
    <cfRule type="cellIs" dxfId="74" priority="75" operator="lessThan">
      <formula>0</formula>
    </cfRule>
  </conditionalFormatting>
  <conditionalFormatting sqref="D75:F75">
    <cfRule type="cellIs" dxfId="73" priority="74" operator="lessThan">
      <formula>0</formula>
    </cfRule>
  </conditionalFormatting>
  <conditionalFormatting sqref="D69:F69">
    <cfRule type="cellIs" dxfId="72" priority="73" operator="lessThan">
      <formula>0</formula>
    </cfRule>
  </conditionalFormatting>
  <conditionalFormatting sqref="G46:G47">
    <cfRule type="cellIs" dxfId="71" priority="71" operator="lessThan">
      <formula>0</formula>
    </cfRule>
  </conditionalFormatting>
  <conditionalFormatting sqref="G45">
    <cfRule type="cellIs" dxfId="70" priority="70" operator="lessThan">
      <formula>0</formula>
    </cfRule>
  </conditionalFormatting>
  <conditionalFormatting sqref="G49:G50">
    <cfRule type="cellIs" dxfId="69" priority="69" operator="lessThan">
      <formula>0</formula>
    </cfRule>
  </conditionalFormatting>
  <conditionalFormatting sqref="G48">
    <cfRule type="cellIs" dxfId="68" priority="68" operator="lessThan">
      <formula>0</formula>
    </cfRule>
  </conditionalFormatting>
  <conditionalFormatting sqref="G52:G53">
    <cfRule type="cellIs" dxfId="67" priority="67" operator="lessThan">
      <formula>0</formula>
    </cfRule>
  </conditionalFormatting>
  <conditionalFormatting sqref="G51">
    <cfRule type="cellIs" dxfId="66" priority="66" operator="lessThan">
      <formula>0</formula>
    </cfRule>
  </conditionalFormatting>
  <conditionalFormatting sqref="G55:G56">
    <cfRule type="cellIs" dxfId="65" priority="65" operator="lessThan">
      <formula>0</formula>
    </cfRule>
  </conditionalFormatting>
  <conditionalFormatting sqref="G54">
    <cfRule type="cellIs" dxfId="64" priority="64" operator="lessThan">
      <formula>0</formula>
    </cfRule>
  </conditionalFormatting>
  <conditionalFormatting sqref="G58:G59">
    <cfRule type="cellIs" dxfId="63" priority="63" operator="lessThan">
      <formula>0</formula>
    </cfRule>
  </conditionalFormatting>
  <conditionalFormatting sqref="G57">
    <cfRule type="cellIs" dxfId="62" priority="62" operator="lessThan">
      <formula>0</formula>
    </cfRule>
  </conditionalFormatting>
  <conditionalFormatting sqref="G61:G62">
    <cfRule type="cellIs" dxfId="61" priority="61" operator="lessThan">
      <formula>0</formula>
    </cfRule>
  </conditionalFormatting>
  <conditionalFormatting sqref="G60">
    <cfRule type="cellIs" dxfId="60" priority="60" operator="lessThan">
      <formula>0</formula>
    </cfRule>
  </conditionalFormatting>
  <conditionalFormatting sqref="G64:G65">
    <cfRule type="cellIs" dxfId="59" priority="59" operator="lessThan">
      <formula>0</formula>
    </cfRule>
  </conditionalFormatting>
  <conditionalFormatting sqref="G63">
    <cfRule type="cellIs" dxfId="58" priority="58" operator="lessThan">
      <formula>0</formula>
    </cfRule>
  </conditionalFormatting>
  <conditionalFormatting sqref="G67:G68">
    <cfRule type="cellIs" dxfId="57" priority="57" operator="lessThan">
      <formula>0</formula>
    </cfRule>
  </conditionalFormatting>
  <conditionalFormatting sqref="G66">
    <cfRule type="cellIs" dxfId="56" priority="56" operator="lessThan">
      <formula>0</formula>
    </cfRule>
  </conditionalFormatting>
  <conditionalFormatting sqref="G73:G74">
    <cfRule type="cellIs" dxfId="55" priority="55" operator="lessThan">
      <formula>0</formula>
    </cfRule>
  </conditionalFormatting>
  <conditionalFormatting sqref="G72">
    <cfRule type="cellIs" dxfId="54" priority="54" operator="lessThan">
      <formula>0</formula>
    </cfRule>
  </conditionalFormatting>
  <conditionalFormatting sqref="G70:G71">
    <cfRule type="cellIs" dxfId="53" priority="53" operator="lessThan">
      <formula>0</formula>
    </cfRule>
  </conditionalFormatting>
  <conditionalFormatting sqref="G15">
    <cfRule type="cellIs" dxfId="52" priority="52" operator="lessThan">
      <formula>0</formula>
    </cfRule>
  </conditionalFormatting>
  <conditionalFormatting sqref="G76:G77">
    <cfRule type="cellIs" dxfId="51" priority="51" operator="lessThan">
      <formula>0</formula>
    </cfRule>
  </conditionalFormatting>
  <conditionalFormatting sqref="G18">
    <cfRule type="cellIs" dxfId="50" priority="50" operator="lessThan">
      <formula>0</formula>
    </cfRule>
  </conditionalFormatting>
  <conditionalFormatting sqref="G21">
    <cfRule type="cellIs" dxfId="49" priority="49" operator="lessThan">
      <formula>0</formula>
    </cfRule>
  </conditionalFormatting>
  <conditionalFormatting sqref="G24">
    <cfRule type="cellIs" dxfId="48" priority="48" operator="lessThan">
      <formula>0</formula>
    </cfRule>
  </conditionalFormatting>
  <conditionalFormatting sqref="G27">
    <cfRule type="cellIs" dxfId="47" priority="47" operator="lessThan">
      <formula>0</formula>
    </cfRule>
  </conditionalFormatting>
  <conditionalFormatting sqref="G30">
    <cfRule type="cellIs" dxfId="46" priority="46" operator="lessThan">
      <formula>0</formula>
    </cfRule>
  </conditionalFormatting>
  <conditionalFormatting sqref="G33">
    <cfRule type="cellIs" dxfId="45" priority="45" operator="lessThan">
      <formula>0</formula>
    </cfRule>
  </conditionalFormatting>
  <conditionalFormatting sqref="G36">
    <cfRule type="cellIs" dxfId="44" priority="44" operator="lessThan">
      <formula>0</formula>
    </cfRule>
  </conditionalFormatting>
  <conditionalFormatting sqref="G39">
    <cfRule type="cellIs" dxfId="43" priority="43" operator="lessThan">
      <formula>0</formula>
    </cfRule>
  </conditionalFormatting>
  <conditionalFormatting sqref="G42">
    <cfRule type="cellIs" dxfId="42" priority="42" operator="lessThan">
      <formula>0</formula>
    </cfRule>
  </conditionalFormatting>
  <conditionalFormatting sqref="G75">
    <cfRule type="cellIs" dxfId="41" priority="41" operator="lessThan">
      <formula>0</formula>
    </cfRule>
  </conditionalFormatting>
  <conditionalFormatting sqref="G69">
    <cfRule type="cellIs" dxfId="40" priority="40" operator="lessThan">
      <formula>0</formula>
    </cfRule>
  </conditionalFormatting>
  <conditionalFormatting sqref="G19:G20 G25:G26 G31:G32 G34:G35 G37:G38 G43:G44 G16:G17 G28:G29 G40:G41 G12:G14 G22:G23">
    <cfRule type="cellIs" dxfId="39" priority="72" operator="lessThan">
      <formula>0</formula>
    </cfRule>
  </conditionalFormatting>
  <conditionalFormatting sqref="H38">
    <cfRule type="cellIs" dxfId="38" priority="39" operator="lessThan">
      <formula>0</formula>
    </cfRule>
  </conditionalFormatting>
  <conditionalFormatting sqref="P12:R12 M16:N17 M19:N20 P19:Q20 P25:Q26 M25:N26 M28:N29 P28:Q29 M36:N38 P34:Q38 P16:Q17 R18:R30 Q15 M12:N14 O13:Q14 M22:Q23 M31:Q32 M34:O35 R32:R35 P40:R41 R37:R38 M40:N41">
    <cfRule type="cellIs" dxfId="37" priority="38" operator="lessThan">
      <formula>0</formula>
    </cfRule>
  </conditionalFormatting>
  <conditionalFormatting sqref="R13:R14 R43:R44 R46:R47 R49:R50 R52:R53 R55:R56">
    <cfRule type="cellIs" dxfId="36" priority="37" operator="lessThan">
      <formula>0</formula>
    </cfRule>
  </conditionalFormatting>
  <conditionalFormatting sqref="O12 O16:O17 O19:O20 O25:O26 O28:O29 O36:O38 O40:O41">
    <cfRule type="cellIs" dxfId="35" priority="36" operator="lessThan">
      <formula>0</formula>
    </cfRule>
  </conditionalFormatting>
  <conditionalFormatting sqref="M15:N15 P15">
    <cfRule type="cellIs" dxfId="34" priority="35" operator="lessThan">
      <formula>0</formula>
    </cfRule>
  </conditionalFormatting>
  <conditionalFormatting sqref="O15">
    <cfRule type="cellIs" dxfId="33" priority="34" operator="lessThan">
      <formula>0</formula>
    </cfRule>
  </conditionalFormatting>
  <conditionalFormatting sqref="Q18">
    <cfRule type="cellIs" dxfId="32" priority="33" operator="lessThan">
      <formula>0</formula>
    </cfRule>
  </conditionalFormatting>
  <conditionalFormatting sqref="M18:N18 P18">
    <cfRule type="cellIs" dxfId="31" priority="32" operator="lessThan">
      <formula>0</formula>
    </cfRule>
  </conditionalFormatting>
  <conditionalFormatting sqref="O18">
    <cfRule type="cellIs" dxfId="30" priority="31" operator="lessThan">
      <formula>0</formula>
    </cfRule>
  </conditionalFormatting>
  <conditionalFormatting sqref="M24:N24 P24:Q24">
    <cfRule type="cellIs" dxfId="29" priority="30" operator="lessThan">
      <formula>0</formula>
    </cfRule>
  </conditionalFormatting>
  <conditionalFormatting sqref="O24">
    <cfRule type="cellIs" dxfId="28" priority="29" operator="lessThan">
      <formula>0</formula>
    </cfRule>
  </conditionalFormatting>
  <conditionalFormatting sqref="Q27">
    <cfRule type="cellIs" dxfId="27" priority="28" operator="lessThan">
      <formula>0</formula>
    </cfRule>
  </conditionalFormatting>
  <conditionalFormatting sqref="Q30">
    <cfRule type="cellIs" dxfId="26" priority="27" operator="lessThan">
      <formula>0</formula>
    </cfRule>
  </conditionalFormatting>
  <conditionalFormatting sqref="Q33">
    <cfRule type="cellIs" dxfId="25" priority="26" operator="lessThan">
      <formula>0</formula>
    </cfRule>
  </conditionalFormatting>
  <conditionalFormatting sqref="M21:N21 P21:Q21">
    <cfRule type="cellIs" dxfId="24" priority="25" operator="lessThan">
      <formula>0</formula>
    </cfRule>
  </conditionalFormatting>
  <conditionalFormatting sqref="O21">
    <cfRule type="cellIs" dxfId="23" priority="24" operator="lessThan">
      <formula>0</formula>
    </cfRule>
  </conditionalFormatting>
  <conditionalFormatting sqref="M39:N39 P39:Q39">
    <cfRule type="cellIs" dxfId="22" priority="23" operator="lessThan">
      <formula>0</formula>
    </cfRule>
  </conditionalFormatting>
  <conditionalFormatting sqref="O39">
    <cfRule type="cellIs" dxfId="21" priority="22" operator="lessThan">
      <formula>0</formula>
    </cfRule>
  </conditionalFormatting>
  <conditionalFormatting sqref="R51">
    <cfRule type="cellIs" dxfId="20" priority="21" operator="lessThan">
      <formula>0</formula>
    </cfRule>
  </conditionalFormatting>
  <conditionalFormatting sqref="P43:Q44 P46:Q47 P49:Q50 P52:Q53 P55:Q56 M43:N44 M46:N47 M52:N53 M55:N56 M49:N50">
    <cfRule type="cellIs" dxfId="19" priority="20" operator="lessThan">
      <formula>0</formula>
    </cfRule>
  </conditionalFormatting>
  <conditionalFormatting sqref="O43:O44 O46:O47 O49:O50 O52:O53 O55:O56">
    <cfRule type="cellIs" dxfId="18" priority="19" operator="lessThan">
      <formula>0</formula>
    </cfRule>
  </conditionalFormatting>
  <conditionalFormatting sqref="M42:N42 M45:N45 M51:N51 N54 P42:Q42 P45:Q45 P48:Q48 P51:Q51 P54:Q54 M48">
    <cfRule type="cellIs" dxfId="17" priority="18" operator="lessThan">
      <formula>0</formula>
    </cfRule>
  </conditionalFormatting>
  <conditionalFormatting sqref="O42 O45 O48 O51 O54">
    <cfRule type="cellIs" dxfId="16" priority="17" operator="lessThan">
      <formula>0</formula>
    </cfRule>
  </conditionalFormatting>
  <conditionalFormatting sqref="R54">
    <cfRule type="cellIs" dxfId="15" priority="16" operator="lessThan">
      <formula>0</formula>
    </cfRule>
  </conditionalFormatting>
  <conditionalFormatting sqref="R31">
    <cfRule type="cellIs" dxfId="14" priority="15" operator="lessThan">
      <formula>0</formula>
    </cfRule>
  </conditionalFormatting>
  <conditionalFormatting sqref="M27:N27 P27">
    <cfRule type="cellIs" dxfId="13" priority="14" operator="lessThan">
      <formula>0</formula>
    </cfRule>
  </conditionalFormatting>
  <conditionalFormatting sqref="O27">
    <cfRule type="cellIs" dxfId="12" priority="13" operator="lessThan">
      <formula>0</formula>
    </cfRule>
  </conditionalFormatting>
  <conditionalFormatting sqref="M30:N30 P30">
    <cfRule type="cellIs" dxfId="11" priority="12" operator="lessThan">
      <formula>0</formula>
    </cfRule>
  </conditionalFormatting>
  <conditionalFormatting sqref="O30">
    <cfRule type="cellIs" dxfId="10" priority="11" operator="lessThan">
      <formula>0</formula>
    </cfRule>
  </conditionalFormatting>
  <conditionalFormatting sqref="M33:N33 P33">
    <cfRule type="cellIs" dxfId="9" priority="10" operator="lessThan">
      <formula>0</formula>
    </cfRule>
  </conditionalFormatting>
  <conditionalFormatting sqref="O33">
    <cfRule type="cellIs" dxfId="8" priority="9" operator="lessThan">
      <formula>0</formula>
    </cfRule>
  </conditionalFormatting>
  <conditionalFormatting sqref="R15:R17">
    <cfRule type="cellIs" dxfId="7" priority="8" operator="lessThan">
      <formula>0</formula>
    </cfRule>
  </conditionalFormatting>
  <conditionalFormatting sqref="R48">
    <cfRule type="cellIs" dxfId="6" priority="7" operator="lessThan">
      <formula>0</formula>
    </cfRule>
  </conditionalFormatting>
  <conditionalFormatting sqref="R45">
    <cfRule type="cellIs" dxfId="5" priority="6" operator="lessThan">
      <formula>0</formula>
    </cfRule>
  </conditionalFormatting>
  <conditionalFormatting sqref="R42">
    <cfRule type="cellIs" dxfId="4" priority="5" operator="lessThan">
      <formula>0</formula>
    </cfRule>
  </conditionalFormatting>
  <conditionalFormatting sqref="R39">
    <cfRule type="cellIs" dxfId="3" priority="4" operator="lessThan">
      <formula>0</formula>
    </cfRule>
  </conditionalFormatting>
  <conditionalFormatting sqref="R36">
    <cfRule type="cellIs" dxfId="2" priority="3" operator="lessThan">
      <formula>0</formula>
    </cfRule>
  </conditionalFormatting>
  <conditionalFormatting sqref="M54">
    <cfRule type="cellIs" dxfId="1" priority="2" operator="lessThan">
      <formula>0</formula>
    </cfRule>
  </conditionalFormatting>
  <conditionalFormatting sqref="N48">
    <cfRule type="cellIs" dxfId="0" priority="1" operator="lessThan">
      <formula>0</formula>
    </cfRule>
  </conditionalFormatting>
  <dataValidations count="1">
    <dataValidation type="list" allowBlank="1" showInputMessage="1" showErrorMessage="1" sqref="K54:K56 K39:K51 K24:K36">
      <formula1>#REF!</formula1>
    </dataValidation>
  </dataValidations>
  <pageMargins left="0.70866141732283472" right="0.70866141732283472" top="0.74803149606299213" bottom="0.74803149606299213" header="0.31496062992125984" footer="0.31496062992125984"/>
  <pageSetup scale="80"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2"/>
  </sheetPr>
  <dimension ref="B1:Z275"/>
  <sheetViews>
    <sheetView showGridLines="0" zoomScale="55" zoomScaleNormal="55" zoomScalePageLayoutView="95" workbookViewId="0">
      <pane xSplit="1" topLeftCell="B1" activePane="topRight" state="frozen"/>
      <selection pane="topRight" activeCell="J23" sqref="J23:K23"/>
    </sheetView>
  </sheetViews>
  <sheetFormatPr baseColWidth="10" defaultColWidth="10.88671875" defaultRowHeight="13.8" x14ac:dyDescent="0.3"/>
  <cols>
    <col min="1" max="1" width="5.109375" style="1" customWidth="1"/>
    <col min="2" max="2" width="8.33203125" style="1" customWidth="1"/>
    <col min="3" max="3" width="10.5546875" style="1" customWidth="1"/>
    <col min="4" max="4" width="10.88671875" style="1" customWidth="1"/>
    <col min="5" max="5" width="9.44140625" style="1" customWidth="1"/>
    <col min="6" max="6" width="26.109375" style="1" customWidth="1"/>
    <col min="7" max="7" width="12.6640625" style="1" customWidth="1"/>
    <col min="8" max="8" width="14" style="1" customWidth="1"/>
    <col min="9" max="9" width="2.44140625" style="1" hidden="1" customWidth="1"/>
    <col min="10" max="10" width="6.6640625" style="1" customWidth="1"/>
    <col min="11" max="11" width="30.33203125" style="1" customWidth="1"/>
    <col min="12" max="12" width="18.33203125" style="1" customWidth="1"/>
    <col min="13" max="13" width="8.6640625" style="1" customWidth="1"/>
    <col min="14" max="14" width="23" style="1" customWidth="1"/>
    <col min="15" max="15" width="15" style="1" customWidth="1"/>
    <col min="16" max="16" width="23" style="1" customWidth="1"/>
    <col min="17" max="17" width="24.109375" style="1" customWidth="1"/>
    <col min="18" max="18" width="16.44140625" style="1" customWidth="1"/>
    <col min="19" max="19" width="44.44140625" style="1" customWidth="1"/>
    <col min="20" max="20" width="8.44140625" style="1" customWidth="1"/>
    <col min="21" max="21" width="10.109375" style="1" customWidth="1"/>
    <col min="22" max="22" width="11.44140625" style="1" bestFit="1" customWidth="1"/>
    <col min="23" max="24" width="11.5546875" style="1" customWidth="1"/>
    <col min="25" max="16384" width="10.88671875" style="1"/>
  </cols>
  <sheetData>
    <row r="1" spans="2:21" ht="10.5" customHeight="1" x14ac:dyDescent="0.3">
      <c r="B1" s="267"/>
      <c r="C1" s="276"/>
      <c r="D1" s="276"/>
      <c r="E1" s="276"/>
      <c r="F1" s="276"/>
      <c r="G1" s="276"/>
      <c r="H1" s="276"/>
      <c r="I1" s="276"/>
      <c r="J1" s="276"/>
      <c r="K1" s="276"/>
      <c r="L1" s="276"/>
      <c r="M1" s="276"/>
      <c r="N1" s="276"/>
      <c r="O1" s="276"/>
      <c r="P1" s="276"/>
      <c r="Q1" s="276"/>
      <c r="R1" s="276"/>
      <c r="S1" s="276"/>
      <c r="T1" s="276"/>
      <c r="U1" s="268"/>
    </row>
    <row r="2" spans="2:21" ht="25.5" customHeight="1" x14ac:dyDescent="0.3">
      <c r="B2" s="867" t="s">
        <v>139</v>
      </c>
      <c r="C2" s="868"/>
      <c r="D2" s="868"/>
      <c r="E2" s="868"/>
      <c r="F2" s="868"/>
      <c r="G2" s="868"/>
      <c r="H2" s="868"/>
      <c r="I2" s="868"/>
      <c r="J2" s="868"/>
      <c r="K2" s="868"/>
      <c r="L2" s="868"/>
      <c r="M2" s="868"/>
      <c r="N2" s="868"/>
      <c r="O2" s="868"/>
      <c r="P2" s="868"/>
      <c r="Q2" s="868"/>
      <c r="R2" s="868"/>
      <c r="S2" s="868"/>
      <c r="T2" s="868"/>
      <c r="U2" s="869"/>
    </row>
    <row r="3" spans="2:21" ht="21.75" customHeight="1" x14ac:dyDescent="0.3">
      <c r="B3" s="870" t="s">
        <v>140</v>
      </c>
      <c r="C3" s="871"/>
      <c r="D3" s="871"/>
      <c r="E3" s="871"/>
      <c r="F3" s="871"/>
      <c r="G3" s="871"/>
      <c r="H3" s="871"/>
      <c r="I3" s="871"/>
      <c r="J3" s="871"/>
      <c r="K3" s="871"/>
      <c r="L3" s="871"/>
      <c r="M3" s="871"/>
      <c r="N3" s="871"/>
      <c r="O3" s="871"/>
      <c r="P3" s="871"/>
      <c r="Q3" s="871"/>
      <c r="R3" s="871"/>
      <c r="S3" s="871"/>
      <c r="T3" s="871"/>
      <c r="U3" s="872"/>
    </row>
    <row r="4" spans="2:21" ht="21" customHeight="1" x14ac:dyDescent="0.3">
      <c r="B4" s="750" t="s">
        <v>141</v>
      </c>
      <c r="C4" s="750"/>
      <c r="D4" s="741" t="s">
        <v>142</v>
      </c>
      <c r="E4" s="741"/>
      <c r="F4" s="873" t="s">
        <v>143</v>
      </c>
      <c r="G4" s="751" t="s">
        <v>144</v>
      </c>
      <c r="H4" s="751"/>
      <c r="I4" s="751"/>
      <c r="J4" s="751"/>
      <c r="K4" s="751"/>
      <c r="L4" s="875"/>
      <c r="M4" s="876"/>
      <c r="N4" s="875" t="s">
        <v>145</v>
      </c>
      <c r="O4" s="877"/>
      <c r="P4" s="877"/>
      <c r="Q4" s="877"/>
      <c r="R4" s="876"/>
      <c r="S4" s="878" t="s">
        <v>101</v>
      </c>
      <c r="T4" s="879"/>
      <c r="U4" s="880"/>
    </row>
    <row r="5" spans="2:21" ht="47.25" customHeight="1" x14ac:dyDescent="0.3">
      <c r="B5" s="750"/>
      <c r="C5" s="750"/>
      <c r="D5" s="741"/>
      <c r="E5" s="741"/>
      <c r="F5" s="874"/>
      <c r="G5" s="740" t="s">
        <v>146</v>
      </c>
      <c r="H5" s="741"/>
      <c r="I5" s="741"/>
      <c r="J5" s="740" t="s">
        <v>147</v>
      </c>
      <c r="K5" s="740"/>
      <c r="L5" s="740" t="s">
        <v>148</v>
      </c>
      <c r="M5" s="740"/>
      <c r="N5" s="228" t="s">
        <v>149</v>
      </c>
      <c r="O5" s="228" t="s">
        <v>150</v>
      </c>
      <c r="P5" s="33" t="s">
        <v>151</v>
      </c>
      <c r="Q5" s="884" t="s">
        <v>152</v>
      </c>
      <c r="R5" s="885"/>
      <c r="S5" s="881"/>
      <c r="T5" s="882"/>
      <c r="U5" s="883"/>
    </row>
    <row r="6" spans="2:21" ht="39.75" customHeight="1" x14ac:dyDescent="0.3">
      <c r="B6" s="291" t="s">
        <v>153</v>
      </c>
      <c r="C6" s="256"/>
      <c r="D6" s="831" t="s">
        <v>154</v>
      </c>
      <c r="E6" s="832"/>
      <c r="F6" s="105" t="s">
        <v>155</v>
      </c>
      <c r="G6" s="733"/>
      <c r="H6" s="733"/>
      <c r="I6" s="733"/>
      <c r="J6" s="582" t="s">
        <v>156</v>
      </c>
      <c r="K6" s="582"/>
      <c r="L6" s="731"/>
      <c r="M6" s="731"/>
      <c r="N6" s="153">
        <v>5268448465</v>
      </c>
      <c r="O6" s="34"/>
      <c r="P6" s="35"/>
      <c r="Q6" s="859">
        <v>0</v>
      </c>
      <c r="R6" s="860">
        <v>0</v>
      </c>
      <c r="S6" s="237"/>
      <c r="T6" s="238"/>
      <c r="U6" s="239"/>
    </row>
    <row r="7" spans="2:21" ht="39.75" customHeight="1" x14ac:dyDescent="0.3">
      <c r="B7" s="291" t="s">
        <v>157</v>
      </c>
      <c r="C7" s="256"/>
      <c r="D7" s="831" t="s">
        <v>154</v>
      </c>
      <c r="E7" s="832"/>
      <c r="F7" s="105" t="s">
        <v>155</v>
      </c>
      <c r="G7" s="733"/>
      <c r="H7" s="733"/>
      <c r="I7" s="733"/>
      <c r="J7" s="833" t="s">
        <v>158</v>
      </c>
      <c r="K7" s="833"/>
      <c r="L7" s="833"/>
      <c r="M7" s="833"/>
      <c r="N7" s="36">
        <v>20324681095</v>
      </c>
      <c r="O7" s="34"/>
      <c r="P7" s="35"/>
      <c r="Q7" s="859">
        <v>0</v>
      </c>
      <c r="R7" s="860">
        <v>0</v>
      </c>
      <c r="S7" s="237"/>
      <c r="T7" s="238"/>
      <c r="U7" s="239"/>
    </row>
    <row r="8" spans="2:21" ht="39.75" customHeight="1" x14ac:dyDescent="0.3">
      <c r="B8" s="291" t="s">
        <v>159</v>
      </c>
      <c r="C8" s="256"/>
      <c r="D8" s="831" t="s">
        <v>154</v>
      </c>
      <c r="E8" s="832"/>
      <c r="F8" s="105" t="s">
        <v>155</v>
      </c>
      <c r="G8" s="733"/>
      <c r="H8" s="733"/>
      <c r="I8" s="733"/>
      <c r="J8" s="833" t="s">
        <v>160</v>
      </c>
      <c r="K8" s="833"/>
      <c r="L8" s="833"/>
      <c r="M8" s="833"/>
      <c r="N8" s="36">
        <v>26799206349</v>
      </c>
      <c r="O8" s="34"/>
      <c r="P8" s="35"/>
      <c r="Q8" s="859">
        <v>0</v>
      </c>
      <c r="R8" s="860">
        <v>0</v>
      </c>
      <c r="S8" s="237"/>
      <c r="T8" s="238"/>
      <c r="U8" s="239"/>
    </row>
    <row r="9" spans="2:21" ht="131.25" customHeight="1" x14ac:dyDescent="0.3">
      <c r="B9" s="291" t="s">
        <v>161</v>
      </c>
      <c r="C9" s="256"/>
      <c r="D9" s="831" t="s">
        <v>154</v>
      </c>
      <c r="E9" s="832"/>
      <c r="F9" s="105" t="s">
        <v>155</v>
      </c>
      <c r="G9" s="733"/>
      <c r="H9" s="733"/>
      <c r="I9" s="733"/>
      <c r="J9" s="833" t="s">
        <v>162</v>
      </c>
      <c r="K9" s="833"/>
      <c r="L9" s="833"/>
      <c r="M9" s="833"/>
      <c r="N9" s="37">
        <v>62112039495.099998</v>
      </c>
      <c r="O9" s="236"/>
      <c r="P9" s="38"/>
      <c r="Q9" s="859">
        <v>0</v>
      </c>
      <c r="R9" s="860">
        <v>0</v>
      </c>
      <c r="S9" s="861" t="s">
        <v>537</v>
      </c>
      <c r="T9" s="862"/>
      <c r="U9" s="863"/>
    </row>
    <row r="10" spans="2:21" ht="48.75" customHeight="1" x14ac:dyDescent="0.3">
      <c r="B10" s="291" t="s">
        <v>163</v>
      </c>
      <c r="C10" s="256"/>
      <c r="D10" s="831" t="s">
        <v>154</v>
      </c>
      <c r="E10" s="832"/>
      <c r="F10" s="105" t="s">
        <v>155</v>
      </c>
      <c r="G10" s="733"/>
      <c r="H10" s="733"/>
      <c r="I10" s="733"/>
      <c r="J10" s="833" t="s">
        <v>164</v>
      </c>
      <c r="K10" s="833"/>
      <c r="L10" s="833"/>
      <c r="M10" s="833"/>
      <c r="N10" s="37">
        <v>48547865289.099998</v>
      </c>
      <c r="O10" s="236"/>
      <c r="P10" s="38"/>
      <c r="Q10" s="859">
        <v>0</v>
      </c>
      <c r="R10" s="860">
        <v>0</v>
      </c>
      <c r="S10" s="864"/>
      <c r="T10" s="865"/>
      <c r="U10" s="866"/>
    </row>
    <row r="11" spans="2:21" ht="39.75" customHeight="1" x14ac:dyDescent="0.3">
      <c r="B11" s="291" t="s">
        <v>165</v>
      </c>
      <c r="C11" s="256"/>
      <c r="D11" s="831" t="s">
        <v>154</v>
      </c>
      <c r="E11" s="832"/>
      <c r="F11" s="105" t="s">
        <v>155</v>
      </c>
      <c r="G11" s="733"/>
      <c r="H11" s="733"/>
      <c r="I11" s="733"/>
      <c r="J11" s="833" t="s">
        <v>166</v>
      </c>
      <c r="K11" s="833"/>
      <c r="L11" s="833"/>
      <c r="M11" s="833"/>
      <c r="N11" s="37">
        <v>49940241269.099998</v>
      </c>
      <c r="O11" s="236"/>
      <c r="P11" s="38"/>
      <c r="Q11" s="859">
        <v>0</v>
      </c>
      <c r="R11" s="860">
        <v>0</v>
      </c>
      <c r="S11" s="237"/>
      <c r="T11" s="238"/>
      <c r="U11" s="239"/>
    </row>
    <row r="12" spans="2:21" ht="39.75" customHeight="1" x14ac:dyDescent="0.3">
      <c r="B12" s="291" t="s">
        <v>167</v>
      </c>
      <c r="C12" s="256"/>
      <c r="D12" s="831" t="s">
        <v>154</v>
      </c>
      <c r="E12" s="832"/>
      <c r="F12" s="105" t="s">
        <v>155</v>
      </c>
      <c r="G12" s="733"/>
      <c r="H12" s="733"/>
      <c r="I12" s="733"/>
      <c r="J12" s="833" t="s">
        <v>168</v>
      </c>
      <c r="K12" s="833"/>
      <c r="L12" s="833"/>
      <c r="M12" s="833"/>
      <c r="N12" s="37">
        <v>42430490883.199997</v>
      </c>
      <c r="O12" s="236"/>
      <c r="P12" s="38"/>
      <c r="Q12" s="859">
        <v>0</v>
      </c>
      <c r="R12" s="860">
        <v>0</v>
      </c>
      <c r="S12" s="237"/>
      <c r="T12" s="238"/>
      <c r="U12" s="239"/>
    </row>
    <row r="13" spans="2:21" ht="39.75" customHeight="1" x14ac:dyDescent="0.3">
      <c r="B13" s="291" t="s">
        <v>169</v>
      </c>
      <c r="C13" s="256"/>
      <c r="D13" s="831" t="s">
        <v>154</v>
      </c>
      <c r="E13" s="832"/>
      <c r="F13" s="105" t="s">
        <v>155</v>
      </c>
      <c r="G13" s="733"/>
      <c r="H13" s="733"/>
      <c r="I13" s="733"/>
      <c r="J13" s="833" t="s">
        <v>170</v>
      </c>
      <c r="K13" s="833"/>
      <c r="L13" s="833"/>
      <c r="M13" s="833"/>
      <c r="N13" s="37">
        <v>24948005269.599998</v>
      </c>
      <c r="O13" s="236"/>
      <c r="P13" s="39"/>
      <c r="Q13" s="859">
        <v>0</v>
      </c>
      <c r="R13" s="860">
        <v>0</v>
      </c>
      <c r="S13" s="237"/>
      <c r="T13" s="238"/>
      <c r="U13" s="239"/>
    </row>
    <row r="14" spans="2:21" ht="39.75" customHeight="1" x14ac:dyDescent="0.3">
      <c r="B14" s="850"/>
      <c r="C14" s="851"/>
      <c r="D14" s="852"/>
      <c r="E14" s="853"/>
      <c r="F14" s="40"/>
      <c r="G14" s="854"/>
      <c r="H14" s="854"/>
      <c r="I14" s="854"/>
      <c r="J14" s="855"/>
      <c r="K14" s="855"/>
      <c r="L14" s="856"/>
      <c r="M14" s="856"/>
      <c r="N14" s="155">
        <f>SUM(N6:N13)</f>
        <v>280370978115.09998</v>
      </c>
      <c r="O14" s="41"/>
      <c r="P14" s="42"/>
      <c r="Q14" s="857">
        <v>0</v>
      </c>
      <c r="R14" s="858">
        <v>0</v>
      </c>
      <c r="S14" s="849"/>
      <c r="T14" s="849"/>
      <c r="U14" s="849"/>
    </row>
    <row r="15" spans="2:21" ht="39.75" customHeight="1" x14ac:dyDescent="0.3">
      <c r="B15" s="291"/>
      <c r="C15" s="256"/>
      <c r="D15" s="831" t="s">
        <v>154</v>
      </c>
      <c r="E15" s="832"/>
      <c r="F15" s="105" t="s">
        <v>155</v>
      </c>
      <c r="G15" s="734">
        <v>3111530718</v>
      </c>
      <c r="H15" s="734"/>
      <c r="I15" s="734"/>
      <c r="J15" s="582"/>
      <c r="K15" s="582"/>
      <c r="L15" s="833" t="s">
        <v>171</v>
      </c>
      <c r="M15" s="833"/>
      <c r="N15" s="153"/>
      <c r="O15" s="81">
        <f>123.78/111.82</f>
        <v>1.1069576104453587</v>
      </c>
      <c r="P15" s="43" t="s">
        <v>172</v>
      </c>
      <c r="Q15" s="834">
        <f t="shared" ref="Q15:Q78" si="0">+G15/O15</f>
        <v>2810885158.2384872</v>
      </c>
      <c r="R15" s="835"/>
      <c r="S15" s="254"/>
      <c r="T15" s="254"/>
      <c r="U15" s="254"/>
    </row>
    <row r="16" spans="2:21" ht="39.75" customHeight="1" x14ac:dyDescent="0.3">
      <c r="B16" s="291"/>
      <c r="C16" s="256"/>
      <c r="D16" s="831" t="s">
        <v>154</v>
      </c>
      <c r="E16" s="832"/>
      <c r="F16" s="105" t="s">
        <v>155</v>
      </c>
      <c r="G16" s="779">
        <v>5503863348.5</v>
      </c>
      <c r="H16" s="814"/>
      <c r="I16" s="780"/>
      <c r="J16" s="848"/>
      <c r="K16" s="848"/>
      <c r="L16" s="833" t="s">
        <v>173</v>
      </c>
      <c r="M16" s="833"/>
      <c r="N16" s="36"/>
      <c r="O16" s="81">
        <f>123.78/111.82</f>
        <v>1.1069576104453587</v>
      </c>
      <c r="P16" s="43" t="s">
        <v>172</v>
      </c>
      <c r="Q16" s="834">
        <f t="shared" si="0"/>
        <v>4972063335.1855707</v>
      </c>
      <c r="R16" s="835"/>
      <c r="S16" s="254"/>
      <c r="T16" s="254"/>
      <c r="U16" s="254"/>
    </row>
    <row r="17" spans="2:21" ht="39.75" customHeight="1" x14ac:dyDescent="0.3">
      <c r="B17" s="291"/>
      <c r="C17" s="256"/>
      <c r="D17" s="831" t="s">
        <v>154</v>
      </c>
      <c r="E17" s="832"/>
      <c r="F17" s="105" t="s">
        <v>155</v>
      </c>
      <c r="G17" s="779">
        <v>263457714</v>
      </c>
      <c r="H17" s="814"/>
      <c r="I17" s="780"/>
      <c r="J17" s="848"/>
      <c r="K17" s="848"/>
      <c r="L17" s="833" t="s">
        <v>174</v>
      </c>
      <c r="M17" s="833"/>
      <c r="N17" s="36"/>
      <c r="O17" s="81">
        <f>123.78/111.82</f>
        <v>1.1069576104453587</v>
      </c>
      <c r="P17" s="43" t="s">
        <v>172</v>
      </c>
      <c r="Q17" s="834">
        <f t="shared" si="0"/>
        <v>238001628.53029567</v>
      </c>
      <c r="R17" s="835"/>
      <c r="S17" s="254"/>
      <c r="T17" s="254"/>
      <c r="U17" s="254"/>
    </row>
    <row r="18" spans="2:21" ht="39.75" customHeight="1" x14ac:dyDescent="0.3">
      <c r="B18" s="291"/>
      <c r="C18" s="256"/>
      <c r="D18" s="831" t="s">
        <v>154</v>
      </c>
      <c r="E18" s="832"/>
      <c r="F18" s="105" t="s">
        <v>155</v>
      </c>
      <c r="G18" s="779">
        <v>1636965150</v>
      </c>
      <c r="H18" s="814"/>
      <c r="I18" s="780"/>
      <c r="J18" s="841"/>
      <c r="K18" s="833"/>
      <c r="L18" s="833" t="s">
        <v>175</v>
      </c>
      <c r="M18" s="833"/>
      <c r="N18" s="36"/>
      <c r="O18" s="81">
        <f>123.78/111.82</f>
        <v>1.1069576104453587</v>
      </c>
      <c r="P18" s="43" t="s">
        <v>172</v>
      </c>
      <c r="Q18" s="834">
        <f t="shared" si="0"/>
        <v>1478796599.3940861</v>
      </c>
      <c r="R18" s="835"/>
      <c r="S18" s="254"/>
      <c r="T18" s="254"/>
      <c r="U18" s="254"/>
    </row>
    <row r="19" spans="2:21" ht="33.75" customHeight="1" x14ac:dyDescent="0.3">
      <c r="B19" s="291"/>
      <c r="C19" s="256"/>
      <c r="D19" s="831" t="s">
        <v>154</v>
      </c>
      <c r="E19" s="832"/>
      <c r="F19" s="105" t="s">
        <v>155</v>
      </c>
      <c r="G19" s="779">
        <v>2728275250</v>
      </c>
      <c r="H19" s="814"/>
      <c r="I19" s="780"/>
      <c r="J19" s="848"/>
      <c r="K19" s="848"/>
      <c r="L19" s="833" t="s">
        <v>176</v>
      </c>
      <c r="M19" s="833"/>
      <c r="N19" s="36"/>
      <c r="O19" s="156">
        <f>124.62/111.82</f>
        <v>1.1144696834197818</v>
      </c>
      <c r="P19" s="44" t="s">
        <v>177</v>
      </c>
      <c r="Q19" s="834">
        <f t="shared" si="0"/>
        <v>2448047973.4793773</v>
      </c>
      <c r="R19" s="835"/>
      <c r="S19" s="254"/>
      <c r="T19" s="254"/>
      <c r="U19" s="254"/>
    </row>
    <row r="20" spans="2:21" ht="30" customHeight="1" x14ac:dyDescent="0.3">
      <c r="B20" s="291"/>
      <c r="C20" s="256"/>
      <c r="D20" s="831" t="s">
        <v>154</v>
      </c>
      <c r="E20" s="832"/>
      <c r="F20" s="105" t="s">
        <v>155</v>
      </c>
      <c r="G20" s="779">
        <v>621675000</v>
      </c>
      <c r="H20" s="814"/>
      <c r="I20" s="780"/>
      <c r="J20" s="847"/>
      <c r="K20" s="847"/>
      <c r="L20" s="833" t="s">
        <v>178</v>
      </c>
      <c r="M20" s="833"/>
      <c r="N20" s="36"/>
      <c r="O20" s="156">
        <f>125.37/111.82</f>
        <v>1.1211768914326596</v>
      </c>
      <c r="P20" s="44" t="s">
        <v>179</v>
      </c>
      <c r="Q20" s="834">
        <f t="shared" si="0"/>
        <v>554484314.42928934</v>
      </c>
      <c r="R20" s="835"/>
      <c r="S20" s="254"/>
      <c r="T20" s="254"/>
      <c r="U20" s="254"/>
    </row>
    <row r="21" spans="2:21" ht="30" customHeight="1" x14ac:dyDescent="0.3">
      <c r="B21" s="291"/>
      <c r="C21" s="256"/>
      <c r="D21" s="831" t="s">
        <v>154</v>
      </c>
      <c r="E21" s="832"/>
      <c r="F21" s="105" t="s">
        <v>155</v>
      </c>
      <c r="G21" s="779">
        <v>764295785</v>
      </c>
      <c r="H21" s="814"/>
      <c r="I21" s="780"/>
      <c r="J21" s="847"/>
      <c r="K21" s="847"/>
      <c r="L21" s="833" t="s">
        <v>180</v>
      </c>
      <c r="M21" s="833"/>
      <c r="N21" s="36"/>
      <c r="O21" s="156">
        <f>125.37/111.82</f>
        <v>1.1211768914326596</v>
      </c>
      <c r="P21" s="44" t="s">
        <v>179</v>
      </c>
      <c r="Q21" s="834">
        <f t="shared" si="0"/>
        <v>681690633.15545988</v>
      </c>
      <c r="R21" s="835"/>
      <c r="S21" s="254"/>
      <c r="T21" s="254"/>
      <c r="U21" s="254"/>
    </row>
    <row r="22" spans="2:21" ht="30" customHeight="1" x14ac:dyDescent="0.3">
      <c r="B22" s="291"/>
      <c r="C22" s="256"/>
      <c r="D22" s="831" t="s">
        <v>154</v>
      </c>
      <c r="E22" s="832"/>
      <c r="F22" s="105" t="s">
        <v>155</v>
      </c>
      <c r="G22" s="779">
        <v>872199750</v>
      </c>
      <c r="H22" s="814"/>
      <c r="I22" s="780"/>
      <c r="J22" s="847"/>
      <c r="K22" s="847"/>
      <c r="L22" s="833" t="s">
        <v>181</v>
      </c>
      <c r="M22" s="833"/>
      <c r="N22" s="36"/>
      <c r="O22" s="156">
        <f>125.37/111.82</f>
        <v>1.1211768914326596</v>
      </c>
      <c r="P22" s="44" t="s">
        <v>179</v>
      </c>
      <c r="Q22" s="834">
        <f t="shared" si="0"/>
        <v>777932328.66714525</v>
      </c>
      <c r="R22" s="835"/>
      <c r="S22" s="254"/>
      <c r="T22" s="254"/>
      <c r="U22" s="254"/>
    </row>
    <row r="23" spans="2:21" ht="30" customHeight="1" x14ac:dyDescent="0.3">
      <c r="B23" s="291"/>
      <c r="C23" s="256"/>
      <c r="D23" s="831" t="s">
        <v>154</v>
      </c>
      <c r="E23" s="832"/>
      <c r="F23" s="105" t="s">
        <v>155</v>
      </c>
      <c r="G23" s="779">
        <v>19781458</v>
      </c>
      <c r="H23" s="814"/>
      <c r="I23" s="780"/>
      <c r="J23" s="847"/>
      <c r="K23" s="847"/>
      <c r="L23" s="833" t="s">
        <v>181</v>
      </c>
      <c r="M23" s="833"/>
      <c r="N23" s="36"/>
      <c r="O23" s="156">
        <f>125.37/111.82</f>
        <v>1.1211768914326596</v>
      </c>
      <c r="P23" s="44" t="s">
        <v>179</v>
      </c>
      <c r="Q23" s="834">
        <f t="shared" si="0"/>
        <v>17643476.378399935</v>
      </c>
      <c r="R23" s="835"/>
      <c r="S23" s="254"/>
      <c r="T23" s="254"/>
      <c r="U23" s="254"/>
    </row>
    <row r="24" spans="2:21" ht="30" customHeight="1" x14ac:dyDescent="0.3">
      <c r="B24" s="291"/>
      <c r="C24" s="256"/>
      <c r="D24" s="831" t="s">
        <v>154</v>
      </c>
      <c r="E24" s="832"/>
      <c r="F24" s="105" t="s">
        <v>155</v>
      </c>
      <c r="G24" s="779">
        <v>686624625</v>
      </c>
      <c r="H24" s="814"/>
      <c r="I24" s="780"/>
      <c r="J24" s="846"/>
      <c r="K24" s="846"/>
      <c r="L24" s="833" t="s">
        <v>182</v>
      </c>
      <c r="M24" s="833"/>
      <c r="N24" s="36"/>
      <c r="O24" s="156">
        <f>125.37/111.82</f>
        <v>1.1211768914326596</v>
      </c>
      <c r="P24" s="44" t="s">
        <v>179</v>
      </c>
      <c r="Q24" s="834">
        <f t="shared" si="0"/>
        <v>612414178.57142854</v>
      </c>
      <c r="R24" s="835"/>
      <c r="S24" s="254"/>
      <c r="T24" s="254"/>
      <c r="U24" s="254"/>
    </row>
    <row r="25" spans="2:21" ht="30" customHeight="1" x14ac:dyDescent="0.3">
      <c r="B25" s="291"/>
      <c r="C25" s="256"/>
      <c r="D25" s="831" t="s">
        <v>154</v>
      </c>
      <c r="E25" s="832"/>
      <c r="F25" s="105" t="s">
        <v>155</v>
      </c>
      <c r="G25" s="779">
        <v>2047764587</v>
      </c>
      <c r="H25" s="814"/>
      <c r="I25" s="780"/>
      <c r="J25" s="833"/>
      <c r="K25" s="833"/>
      <c r="L25" s="731" t="s">
        <v>183</v>
      </c>
      <c r="M25" s="731"/>
      <c r="N25" s="36"/>
      <c r="O25" s="156">
        <f>126.15/111.82</f>
        <v>1.1281523877660526</v>
      </c>
      <c r="P25" s="44" t="s">
        <v>184</v>
      </c>
      <c r="Q25" s="834">
        <f t="shared" si="0"/>
        <v>1815148918.8929052</v>
      </c>
      <c r="R25" s="835"/>
      <c r="S25" s="254"/>
      <c r="T25" s="254"/>
      <c r="U25" s="254"/>
    </row>
    <row r="26" spans="2:21" ht="30" customHeight="1" x14ac:dyDescent="0.3">
      <c r="B26" s="291"/>
      <c r="C26" s="256"/>
      <c r="D26" s="831" t="s">
        <v>154</v>
      </c>
      <c r="E26" s="832"/>
      <c r="F26" s="105" t="s">
        <v>155</v>
      </c>
      <c r="G26" s="779">
        <v>3071646881</v>
      </c>
      <c r="H26" s="814"/>
      <c r="I26" s="780"/>
      <c r="J26" s="846"/>
      <c r="K26" s="846"/>
      <c r="L26" s="731" t="s">
        <v>185</v>
      </c>
      <c r="M26" s="731"/>
      <c r="N26" s="36"/>
      <c r="O26" s="156">
        <f>126.15/111.82</f>
        <v>1.1281523877660526</v>
      </c>
      <c r="P26" s="44" t="s">
        <v>184</v>
      </c>
      <c r="Q26" s="834">
        <f t="shared" si="0"/>
        <v>2722723378.7825603</v>
      </c>
      <c r="R26" s="835"/>
      <c r="S26" s="254"/>
      <c r="T26" s="254"/>
      <c r="U26" s="254"/>
    </row>
    <row r="27" spans="2:21" ht="30" customHeight="1" x14ac:dyDescent="0.3">
      <c r="B27" s="291"/>
      <c r="C27" s="256"/>
      <c r="D27" s="831" t="s">
        <v>154</v>
      </c>
      <c r="E27" s="832"/>
      <c r="F27" s="105" t="s">
        <v>155</v>
      </c>
      <c r="G27" s="779">
        <v>3071646881</v>
      </c>
      <c r="H27" s="814"/>
      <c r="I27" s="780"/>
      <c r="J27" s="841"/>
      <c r="K27" s="833"/>
      <c r="L27" s="731" t="s">
        <v>186</v>
      </c>
      <c r="M27" s="731"/>
      <c r="N27" s="36"/>
      <c r="O27" s="156">
        <f>127.78/111.82</f>
        <v>1.1427293865140404</v>
      </c>
      <c r="P27" s="44" t="s">
        <v>187</v>
      </c>
      <c r="Q27" s="834">
        <f t="shared" si="0"/>
        <v>2687991502.8441072</v>
      </c>
      <c r="R27" s="835"/>
      <c r="S27" s="846"/>
      <c r="T27" s="846"/>
      <c r="U27" s="846"/>
    </row>
    <row r="28" spans="2:21" ht="30" customHeight="1" x14ac:dyDescent="0.3">
      <c r="B28" s="291"/>
      <c r="C28" s="256"/>
      <c r="D28" s="831" t="s">
        <v>154</v>
      </c>
      <c r="E28" s="832"/>
      <c r="F28" s="105" t="s">
        <v>155</v>
      </c>
      <c r="G28" s="779">
        <v>1769000000</v>
      </c>
      <c r="H28" s="814"/>
      <c r="I28" s="780"/>
      <c r="J28" s="841"/>
      <c r="K28" s="833"/>
      <c r="L28" s="731" t="s">
        <v>188</v>
      </c>
      <c r="M28" s="731"/>
      <c r="N28" s="36"/>
      <c r="O28" s="156">
        <f>127.78/111.82</f>
        <v>1.1427293865140404</v>
      </c>
      <c r="P28" s="44" t="s">
        <v>187</v>
      </c>
      <c r="Q28" s="834">
        <f t="shared" si="0"/>
        <v>1548048051.3382375</v>
      </c>
      <c r="R28" s="835"/>
      <c r="S28" s="846"/>
      <c r="T28" s="846"/>
      <c r="U28" s="846"/>
    </row>
    <row r="29" spans="2:21" ht="30" customHeight="1" x14ac:dyDescent="0.3">
      <c r="B29" s="291"/>
      <c r="C29" s="256"/>
      <c r="D29" s="831" t="s">
        <v>154</v>
      </c>
      <c r="E29" s="832"/>
      <c r="F29" s="105" t="s">
        <v>155</v>
      </c>
      <c r="G29" s="779">
        <v>2653500000</v>
      </c>
      <c r="H29" s="814"/>
      <c r="I29" s="780"/>
      <c r="J29" s="841"/>
      <c r="K29" s="833"/>
      <c r="L29" s="731" t="s">
        <v>189</v>
      </c>
      <c r="M29" s="731"/>
      <c r="N29" s="36"/>
      <c r="O29" s="156">
        <f>127.78/111.82</f>
        <v>1.1427293865140404</v>
      </c>
      <c r="P29" s="44" t="s">
        <v>187</v>
      </c>
      <c r="Q29" s="834">
        <f t="shared" si="0"/>
        <v>2322072077.0073562</v>
      </c>
      <c r="R29" s="835"/>
      <c r="S29" s="846"/>
      <c r="T29" s="846"/>
      <c r="U29" s="846"/>
    </row>
    <row r="30" spans="2:21" ht="30" customHeight="1" x14ac:dyDescent="0.3">
      <c r="B30" s="291"/>
      <c r="C30" s="256"/>
      <c r="D30" s="831" t="s">
        <v>154</v>
      </c>
      <c r="E30" s="832"/>
      <c r="F30" s="105" t="s">
        <v>155</v>
      </c>
      <c r="G30" s="779">
        <v>2653500000</v>
      </c>
      <c r="H30" s="814"/>
      <c r="I30" s="780"/>
      <c r="J30" s="833"/>
      <c r="K30" s="833"/>
      <c r="L30" s="731" t="s">
        <v>190</v>
      </c>
      <c r="M30" s="731"/>
      <c r="N30" s="36"/>
      <c r="O30" s="156">
        <f>129.41/111.82</f>
        <v>1.1573063852620282</v>
      </c>
      <c r="P30" s="44" t="s">
        <v>191</v>
      </c>
      <c r="Q30" s="834">
        <f t="shared" si="0"/>
        <v>2292824124.8744302</v>
      </c>
      <c r="R30" s="835"/>
      <c r="S30" s="846"/>
      <c r="T30" s="846"/>
      <c r="U30" s="846"/>
    </row>
    <row r="31" spans="2:21" ht="30" customHeight="1" x14ac:dyDescent="0.3">
      <c r="B31" s="291"/>
      <c r="C31" s="256"/>
      <c r="D31" s="831" t="s">
        <v>154</v>
      </c>
      <c r="E31" s="832"/>
      <c r="F31" s="105" t="s">
        <v>155</v>
      </c>
      <c r="G31" s="779">
        <v>2465000000</v>
      </c>
      <c r="H31" s="814"/>
      <c r="I31" s="780"/>
      <c r="J31" s="833"/>
      <c r="K31" s="833"/>
      <c r="L31" s="731" t="s">
        <v>192</v>
      </c>
      <c r="M31" s="731"/>
      <c r="N31" s="36"/>
      <c r="O31" s="156">
        <f>129.41/111.82</f>
        <v>1.1573063852620282</v>
      </c>
      <c r="P31" s="44" t="s">
        <v>191</v>
      </c>
      <c r="Q31" s="834">
        <f t="shared" si="0"/>
        <v>2129945908.3532958</v>
      </c>
      <c r="R31" s="835"/>
      <c r="S31" s="846"/>
      <c r="T31" s="846"/>
      <c r="U31" s="846"/>
    </row>
    <row r="32" spans="2:21" ht="30" customHeight="1" x14ac:dyDescent="0.3">
      <c r="B32" s="291"/>
      <c r="C32" s="256"/>
      <c r="D32" s="831" t="s">
        <v>154</v>
      </c>
      <c r="E32" s="832"/>
      <c r="F32" s="105" t="s">
        <v>155</v>
      </c>
      <c r="G32" s="779">
        <v>3697500000</v>
      </c>
      <c r="H32" s="814"/>
      <c r="I32" s="780"/>
      <c r="J32" s="846"/>
      <c r="K32" s="846"/>
      <c r="L32" s="731" t="s">
        <v>193</v>
      </c>
      <c r="M32" s="731"/>
      <c r="N32" s="36"/>
      <c r="O32" s="156">
        <f>129.41/111.82</f>
        <v>1.1573063852620282</v>
      </c>
      <c r="P32" s="44" t="s">
        <v>191</v>
      </c>
      <c r="Q32" s="834">
        <f t="shared" si="0"/>
        <v>3194918862.5299435</v>
      </c>
      <c r="R32" s="835"/>
      <c r="S32" s="846"/>
      <c r="T32" s="846"/>
      <c r="U32" s="846"/>
    </row>
    <row r="33" spans="2:21" ht="30" customHeight="1" x14ac:dyDescent="0.3">
      <c r="B33" s="291"/>
      <c r="C33" s="256"/>
      <c r="D33" s="831" t="s">
        <v>154</v>
      </c>
      <c r="E33" s="832"/>
      <c r="F33" s="105" t="s">
        <v>155</v>
      </c>
      <c r="G33" s="779">
        <v>3549440000</v>
      </c>
      <c r="H33" s="814"/>
      <c r="I33" s="780"/>
      <c r="J33" s="841"/>
      <c r="K33" s="833"/>
      <c r="L33" s="731" t="s">
        <v>194</v>
      </c>
      <c r="M33" s="731"/>
      <c r="N33" s="36"/>
      <c r="O33" s="156">
        <f>129.41/111.82</f>
        <v>1.1573063852620282</v>
      </c>
      <c r="P33" s="44" t="s">
        <v>191</v>
      </c>
      <c r="Q33" s="834">
        <f t="shared" si="0"/>
        <v>3066983855.9616723</v>
      </c>
      <c r="R33" s="835"/>
      <c r="S33" s="846"/>
      <c r="T33" s="846"/>
      <c r="U33" s="846"/>
    </row>
    <row r="34" spans="2:21" ht="30" customHeight="1" x14ac:dyDescent="0.3">
      <c r="B34" s="291"/>
      <c r="C34" s="256"/>
      <c r="D34" s="831" t="s">
        <v>154</v>
      </c>
      <c r="E34" s="832"/>
      <c r="F34" s="105" t="s">
        <v>155</v>
      </c>
      <c r="G34" s="779">
        <v>15478119</v>
      </c>
      <c r="H34" s="814"/>
      <c r="I34" s="780"/>
      <c r="J34" s="833"/>
      <c r="K34" s="833"/>
      <c r="L34" s="731" t="s">
        <v>195</v>
      </c>
      <c r="M34" s="731"/>
      <c r="N34" s="36"/>
      <c r="O34" s="156">
        <f>130.63/111.82</f>
        <v>1.1682167769629763</v>
      </c>
      <c r="P34" s="44" t="s">
        <v>196</v>
      </c>
      <c r="Q34" s="834">
        <f t="shared" si="0"/>
        <v>13249355.17553395</v>
      </c>
      <c r="R34" s="835"/>
      <c r="S34" s="846"/>
      <c r="T34" s="846"/>
      <c r="U34" s="846"/>
    </row>
    <row r="35" spans="2:21" ht="30" customHeight="1" x14ac:dyDescent="0.3">
      <c r="B35" s="291"/>
      <c r="C35" s="256"/>
      <c r="D35" s="831" t="s">
        <v>154</v>
      </c>
      <c r="E35" s="832"/>
      <c r="F35" s="105" t="s">
        <v>155</v>
      </c>
      <c r="G35" s="779">
        <v>2068530699</v>
      </c>
      <c r="H35" s="814"/>
      <c r="I35" s="780"/>
      <c r="J35" s="833"/>
      <c r="K35" s="833"/>
      <c r="L35" s="731" t="s">
        <v>197</v>
      </c>
      <c r="M35" s="731"/>
      <c r="N35" s="36"/>
      <c r="O35" s="156">
        <f>130.63/111.82</f>
        <v>1.1682167769629763</v>
      </c>
      <c r="P35" s="44" t="s">
        <v>196</v>
      </c>
      <c r="Q35" s="834">
        <f t="shared" si="0"/>
        <v>1770673679.5696239</v>
      </c>
      <c r="R35" s="835"/>
      <c r="S35" s="846"/>
      <c r="T35" s="846"/>
      <c r="U35" s="846"/>
    </row>
    <row r="36" spans="2:21" ht="30" customHeight="1" x14ac:dyDescent="0.3">
      <c r="B36" s="291"/>
      <c r="C36" s="256"/>
      <c r="D36" s="831" t="s">
        <v>154</v>
      </c>
      <c r="E36" s="832"/>
      <c r="F36" s="105" t="s">
        <v>155</v>
      </c>
      <c r="G36" s="779">
        <v>3102796048</v>
      </c>
      <c r="H36" s="814"/>
      <c r="I36" s="780"/>
      <c r="J36" s="833"/>
      <c r="K36" s="833"/>
      <c r="L36" s="731" t="s">
        <v>198</v>
      </c>
      <c r="M36" s="731"/>
      <c r="N36" s="36"/>
      <c r="O36" s="156">
        <f>130.63/111.82</f>
        <v>1.1682167769629763</v>
      </c>
      <c r="P36" s="44" t="s">
        <v>196</v>
      </c>
      <c r="Q36" s="834">
        <f t="shared" si="0"/>
        <v>2656010518.9264331</v>
      </c>
      <c r="R36" s="835"/>
      <c r="S36" s="846"/>
      <c r="T36" s="846"/>
      <c r="U36" s="846"/>
    </row>
    <row r="37" spans="2:21" ht="30" customHeight="1" x14ac:dyDescent="0.3">
      <c r="B37" s="291"/>
      <c r="C37" s="256"/>
      <c r="D37" s="831" t="s">
        <v>154</v>
      </c>
      <c r="E37" s="832"/>
      <c r="F37" s="105" t="s">
        <v>155</v>
      </c>
      <c r="G37" s="779">
        <v>3144320000</v>
      </c>
      <c r="H37" s="814"/>
      <c r="I37" s="780"/>
      <c r="J37" s="841"/>
      <c r="K37" s="833"/>
      <c r="L37" s="731" t="s">
        <v>199</v>
      </c>
      <c r="M37" s="731"/>
      <c r="N37" s="36"/>
      <c r="O37" s="156">
        <f>130.63/111.82</f>
        <v>1.1682167769629763</v>
      </c>
      <c r="P37" s="44" t="s">
        <v>196</v>
      </c>
      <c r="Q37" s="834">
        <f t="shared" si="0"/>
        <v>2691555250.7081065</v>
      </c>
      <c r="R37" s="835"/>
      <c r="S37" s="846"/>
      <c r="T37" s="846"/>
      <c r="U37" s="846"/>
    </row>
    <row r="38" spans="2:21" ht="30" customHeight="1" x14ac:dyDescent="0.3">
      <c r="B38" s="291"/>
      <c r="C38" s="256"/>
      <c r="D38" s="831" t="s">
        <v>154</v>
      </c>
      <c r="E38" s="832"/>
      <c r="F38" s="105" t="s">
        <v>155</v>
      </c>
      <c r="G38" s="779">
        <v>2453430908</v>
      </c>
      <c r="H38" s="814"/>
      <c r="I38" s="780"/>
      <c r="J38" s="833"/>
      <c r="K38" s="833"/>
      <c r="L38" s="731" t="s">
        <v>200</v>
      </c>
      <c r="M38" s="731"/>
      <c r="N38" s="36"/>
      <c r="O38" s="156">
        <f>131.28/111.82</f>
        <v>1.1740296905741372</v>
      </c>
      <c r="P38" s="44" t="s">
        <v>201</v>
      </c>
      <c r="Q38" s="834">
        <f t="shared" si="0"/>
        <v>2089752011.9786713</v>
      </c>
      <c r="R38" s="835"/>
      <c r="S38" s="846"/>
      <c r="T38" s="846"/>
      <c r="U38" s="846"/>
    </row>
    <row r="39" spans="2:21" ht="30" customHeight="1" x14ac:dyDescent="0.3">
      <c r="B39" s="291"/>
      <c r="C39" s="256"/>
      <c r="D39" s="831" t="s">
        <v>154</v>
      </c>
      <c r="E39" s="832"/>
      <c r="F39" s="105" t="s">
        <v>155</v>
      </c>
      <c r="G39" s="779">
        <v>3884800000</v>
      </c>
      <c r="H39" s="814"/>
      <c r="I39" s="780"/>
      <c r="J39" s="833"/>
      <c r="K39" s="833"/>
      <c r="L39" s="731" t="s">
        <v>202</v>
      </c>
      <c r="M39" s="731"/>
      <c r="N39" s="36"/>
      <c r="O39" s="156">
        <f>131.28/111.82</f>
        <v>1.1740296905741372</v>
      </c>
      <c r="P39" s="44" t="s">
        <v>201</v>
      </c>
      <c r="Q39" s="834">
        <f t="shared" si="0"/>
        <v>3308945277.2699566</v>
      </c>
      <c r="R39" s="835"/>
      <c r="S39" s="846"/>
      <c r="T39" s="846"/>
      <c r="U39" s="846"/>
    </row>
    <row r="40" spans="2:21" ht="30" customHeight="1" x14ac:dyDescent="0.3">
      <c r="B40" s="291"/>
      <c r="C40" s="256"/>
      <c r="D40" s="831" t="s">
        <v>154</v>
      </c>
      <c r="E40" s="832"/>
      <c r="F40" s="105" t="s">
        <v>155</v>
      </c>
      <c r="G40" s="779">
        <v>3680146362</v>
      </c>
      <c r="H40" s="814"/>
      <c r="I40" s="780"/>
      <c r="J40" s="833"/>
      <c r="K40" s="833"/>
      <c r="L40" s="731" t="s">
        <v>202</v>
      </c>
      <c r="M40" s="731"/>
      <c r="N40" s="36"/>
      <c r="O40" s="156">
        <f>131.28/111.82</f>
        <v>1.1740296905741372</v>
      </c>
      <c r="P40" s="44" t="s">
        <v>201</v>
      </c>
      <c r="Q40" s="834">
        <f t="shared" si="0"/>
        <v>3134628017.9680066</v>
      </c>
      <c r="R40" s="835"/>
      <c r="S40" s="846"/>
      <c r="T40" s="846"/>
      <c r="U40" s="846"/>
    </row>
    <row r="41" spans="2:21" ht="30" customHeight="1" x14ac:dyDescent="0.3">
      <c r="B41" s="291"/>
      <c r="C41" s="256"/>
      <c r="D41" s="831" t="s">
        <v>154</v>
      </c>
      <c r="E41" s="832"/>
      <c r="F41" s="105" t="s">
        <v>155</v>
      </c>
      <c r="G41" s="779">
        <v>1524124667</v>
      </c>
      <c r="H41" s="814"/>
      <c r="I41" s="780"/>
      <c r="J41" s="833"/>
      <c r="K41" s="833"/>
      <c r="L41" s="731" t="s">
        <v>203</v>
      </c>
      <c r="M41" s="731"/>
      <c r="N41" s="36"/>
      <c r="O41" s="156">
        <f>131.95/111.82</f>
        <v>1.1800214630656412</v>
      </c>
      <c r="P41" s="44" t="s">
        <v>204</v>
      </c>
      <c r="Q41" s="834">
        <f t="shared" si="0"/>
        <v>1291607580.6285715</v>
      </c>
      <c r="R41" s="835"/>
      <c r="S41" s="846"/>
      <c r="T41" s="846"/>
      <c r="U41" s="846"/>
    </row>
    <row r="42" spans="2:21" ht="30" customHeight="1" x14ac:dyDescent="0.3">
      <c r="B42" s="291"/>
      <c r="C42" s="256"/>
      <c r="D42" s="831" t="s">
        <v>154</v>
      </c>
      <c r="E42" s="832"/>
      <c r="F42" s="105" t="s">
        <v>155</v>
      </c>
      <c r="G42" s="734">
        <v>2286187000</v>
      </c>
      <c r="H42" s="734"/>
      <c r="I42" s="734"/>
      <c r="J42" s="833"/>
      <c r="K42" s="833"/>
      <c r="L42" s="731" t="s">
        <v>205</v>
      </c>
      <c r="M42" s="731"/>
      <c r="N42" s="36"/>
      <c r="O42" s="156">
        <f>131.95/111.82</f>
        <v>1.1800214630656412</v>
      </c>
      <c r="P42" s="44" t="s">
        <v>204</v>
      </c>
      <c r="Q42" s="834">
        <f t="shared" si="0"/>
        <v>1937411370.5191362</v>
      </c>
      <c r="R42" s="835"/>
      <c r="S42" s="254"/>
      <c r="T42" s="254"/>
      <c r="U42" s="254"/>
    </row>
    <row r="43" spans="2:21" ht="30" customHeight="1" x14ac:dyDescent="0.3">
      <c r="B43" s="291"/>
      <c r="C43" s="256"/>
      <c r="D43" s="831" t="s">
        <v>154</v>
      </c>
      <c r="E43" s="832"/>
      <c r="F43" s="105" t="s">
        <v>155</v>
      </c>
      <c r="G43" s="734">
        <v>2172591291</v>
      </c>
      <c r="H43" s="734"/>
      <c r="I43" s="734"/>
      <c r="J43" s="833"/>
      <c r="K43" s="833"/>
      <c r="L43" s="731" t="s">
        <v>205</v>
      </c>
      <c r="M43" s="731"/>
      <c r="N43" s="36"/>
      <c r="O43" s="156">
        <f>131.95/111.82</f>
        <v>1.1800214630656412</v>
      </c>
      <c r="P43" s="44" t="s">
        <v>204</v>
      </c>
      <c r="Q43" s="834">
        <f t="shared" si="0"/>
        <v>1841145571.501478</v>
      </c>
      <c r="R43" s="835"/>
      <c r="S43" s="254"/>
      <c r="T43" s="254"/>
      <c r="U43" s="254"/>
    </row>
    <row r="44" spans="2:21" ht="30" customHeight="1" x14ac:dyDescent="0.3">
      <c r="B44" s="291"/>
      <c r="C44" s="256"/>
      <c r="D44" s="831" t="s">
        <v>154</v>
      </c>
      <c r="E44" s="832"/>
      <c r="F44" s="105" t="s">
        <v>155</v>
      </c>
      <c r="G44" s="734">
        <v>2300677333</v>
      </c>
      <c r="H44" s="734"/>
      <c r="I44" s="734"/>
      <c r="J44" s="833"/>
      <c r="K44" s="833"/>
      <c r="L44" s="731" t="s">
        <v>206</v>
      </c>
      <c r="M44" s="731"/>
      <c r="N44" s="45"/>
      <c r="O44" s="156">
        <f>132.58/111.82</f>
        <v>1.1856555177964587</v>
      </c>
      <c r="P44" s="44" t="s">
        <v>207</v>
      </c>
      <c r="Q44" s="834">
        <f t="shared" si="0"/>
        <v>1940426454.7900133</v>
      </c>
      <c r="R44" s="835"/>
      <c r="S44" s="846"/>
      <c r="T44" s="846"/>
      <c r="U44" s="846"/>
    </row>
    <row r="45" spans="2:21" ht="30" customHeight="1" x14ac:dyDescent="0.3">
      <c r="B45" s="291"/>
      <c r="C45" s="256"/>
      <c r="D45" s="831" t="s">
        <v>154</v>
      </c>
      <c r="E45" s="832"/>
      <c r="F45" s="105" t="s">
        <v>155</v>
      </c>
      <c r="G45" s="734">
        <v>3451016000</v>
      </c>
      <c r="H45" s="734"/>
      <c r="I45" s="734"/>
      <c r="J45" s="833"/>
      <c r="K45" s="833"/>
      <c r="L45" s="731" t="s">
        <v>208</v>
      </c>
      <c r="M45" s="731" t="s">
        <v>208</v>
      </c>
      <c r="N45" s="45"/>
      <c r="O45" s="156">
        <f>132.58/111.82</f>
        <v>1.1856555177964587</v>
      </c>
      <c r="P45" s="44" t="s">
        <v>207</v>
      </c>
      <c r="Q45" s="834">
        <f t="shared" si="0"/>
        <v>2910639682.6067276</v>
      </c>
      <c r="R45" s="835"/>
      <c r="S45" s="846"/>
      <c r="T45" s="846"/>
      <c r="U45" s="846"/>
    </row>
    <row r="46" spans="2:21" ht="30" customHeight="1" x14ac:dyDescent="0.3">
      <c r="B46" s="291"/>
      <c r="C46" s="256"/>
      <c r="D46" s="831" t="s">
        <v>154</v>
      </c>
      <c r="E46" s="832"/>
      <c r="F46" s="105" t="s">
        <v>155</v>
      </c>
      <c r="G46" s="734">
        <v>3451016000</v>
      </c>
      <c r="H46" s="734"/>
      <c r="I46" s="734"/>
      <c r="J46" s="833"/>
      <c r="K46" s="833"/>
      <c r="L46" s="731" t="s">
        <v>209</v>
      </c>
      <c r="M46" s="731" t="s">
        <v>209</v>
      </c>
      <c r="N46" s="45"/>
      <c r="O46" s="156">
        <f>132.58/111.82</f>
        <v>1.1856555177964587</v>
      </c>
      <c r="P46" s="44" t="s">
        <v>207</v>
      </c>
      <c r="Q46" s="834">
        <f t="shared" si="0"/>
        <v>2910639682.6067276</v>
      </c>
      <c r="R46" s="835"/>
      <c r="S46" s="846"/>
      <c r="T46" s="846"/>
      <c r="U46" s="846"/>
    </row>
    <row r="47" spans="2:21" ht="30" customHeight="1" x14ac:dyDescent="0.3">
      <c r="B47" s="291"/>
      <c r="C47" s="256"/>
      <c r="D47" s="831" t="s">
        <v>154</v>
      </c>
      <c r="E47" s="832"/>
      <c r="F47" s="105" t="s">
        <v>155</v>
      </c>
      <c r="G47" s="734">
        <v>1592666667</v>
      </c>
      <c r="H47" s="734"/>
      <c r="I47" s="734"/>
      <c r="J47" s="833"/>
      <c r="K47" s="833"/>
      <c r="L47" s="731">
        <v>42594</v>
      </c>
      <c r="M47" s="731">
        <v>42594</v>
      </c>
      <c r="N47" s="45"/>
      <c r="O47" s="156">
        <f>133.27/111.82</f>
        <v>1.1918261491683064</v>
      </c>
      <c r="P47" s="44" t="s">
        <v>210</v>
      </c>
      <c r="Q47" s="834">
        <f t="shared" si="0"/>
        <v>1336324654.4904327</v>
      </c>
      <c r="R47" s="835"/>
      <c r="S47" s="846"/>
      <c r="T47" s="846"/>
      <c r="U47" s="846"/>
    </row>
    <row r="48" spans="2:21" ht="30" customHeight="1" x14ac:dyDescent="0.3">
      <c r="B48" s="291"/>
      <c r="C48" s="256"/>
      <c r="D48" s="831" t="s">
        <v>154</v>
      </c>
      <c r="E48" s="832"/>
      <c r="F48" s="105" t="s">
        <v>155</v>
      </c>
      <c r="G48" s="734">
        <v>733125000</v>
      </c>
      <c r="H48" s="734"/>
      <c r="I48" s="734"/>
      <c r="J48" s="833"/>
      <c r="K48" s="833"/>
      <c r="L48" s="731">
        <v>42601</v>
      </c>
      <c r="M48" s="731">
        <v>42601</v>
      </c>
      <c r="N48" s="45"/>
      <c r="O48" s="156">
        <f>133.27/111.82</f>
        <v>1.1918261491683064</v>
      </c>
      <c r="P48" s="44" t="s">
        <v>210</v>
      </c>
      <c r="Q48" s="834">
        <f t="shared" si="0"/>
        <v>615127466.79672837</v>
      </c>
      <c r="R48" s="835"/>
      <c r="S48" s="846"/>
      <c r="T48" s="846"/>
      <c r="U48" s="846"/>
    </row>
    <row r="49" spans="2:21" ht="30" customHeight="1" x14ac:dyDescent="0.3">
      <c r="B49" s="291"/>
      <c r="C49" s="256"/>
      <c r="D49" s="831" t="s">
        <v>154</v>
      </c>
      <c r="E49" s="832"/>
      <c r="F49" s="105" t="s">
        <v>155</v>
      </c>
      <c r="G49" s="734">
        <v>2360000000</v>
      </c>
      <c r="H49" s="734"/>
      <c r="I49" s="734"/>
      <c r="J49" s="833"/>
      <c r="K49" s="833"/>
      <c r="L49" s="731">
        <v>42613</v>
      </c>
      <c r="M49" s="731">
        <v>42613</v>
      </c>
      <c r="N49" s="45"/>
      <c r="O49" s="156">
        <f>133.27/111.82</f>
        <v>1.1918261491683064</v>
      </c>
      <c r="P49" s="44" t="s">
        <v>210</v>
      </c>
      <c r="Q49" s="834">
        <f t="shared" si="0"/>
        <v>1980154573.4223752</v>
      </c>
      <c r="R49" s="835"/>
      <c r="S49" s="846"/>
      <c r="T49" s="846"/>
      <c r="U49" s="846"/>
    </row>
    <row r="50" spans="2:21" ht="30" customHeight="1" x14ac:dyDescent="0.3">
      <c r="B50" s="291"/>
      <c r="C50" s="256"/>
      <c r="D50" s="831" t="s">
        <v>154</v>
      </c>
      <c r="E50" s="832"/>
      <c r="F50" s="105" t="s">
        <v>155</v>
      </c>
      <c r="G50" s="734">
        <v>1655875000</v>
      </c>
      <c r="H50" s="734"/>
      <c r="I50" s="734"/>
      <c r="J50" s="833"/>
      <c r="K50" s="833"/>
      <c r="L50" s="731">
        <v>42613</v>
      </c>
      <c r="M50" s="731">
        <v>42613</v>
      </c>
      <c r="N50" s="45"/>
      <c r="O50" s="156">
        <f>133.27/111.82</f>
        <v>1.1918261491683064</v>
      </c>
      <c r="P50" s="44" t="s">
        <v>210</v>
      </c>
      <c r="Q50" s="834">
        <f t="shared" si="0"/>
        <v>1389359514.5193965</v>
      </c>
      <c r="R50" s="835"/>
      <c r="S50" s="846"/>
      <c r="T50" s="846"/>
      <c r="U50" s="846"/>
    </row>
    <row r="51" spans="2:21" ht="30" customHeight="1" x14ac:dyDescent="0.3">
      <c r="B51" s="291"/>
      <c r="C51" s="256"/>
      <c r="D51" s="831" t="s">
        <v>154</v>
      </c>
      <c r="E51" s="832"/>
      <c r="F51" s="105" t="s">
        <v>155</v>
      </c>
      <c r="G51" s="734">
        <v>29000000</v>
      </c>
      <c r="H51" s="734"/>
      <c r="I51" s="734"/>
      <c r="J51" s="833"/>
      <c r="K51" s="833"/>
      <c r="L51" s="731">
        <v>42614</v>
      </c>
      <c r="M51" s="731">
        <v>42614</v>
      </c>
      <c r="N51" s="45"/>
      <c r="O51" s="156">
        <f>132.85/111.82</f>
        <v>1.1880701126810946</v>
      </c>
      <c r="P51" s="44" t="s">
        <v>211</v>
      </c>
      <c r="Q51" s="834">
        <f t="shared" si="0"/>
        <v>24409333.835152429</v>
      </c>
      <c r="R51" s="835"/>
      <c r="S51" s="846"/>
      <c r="T51" s="846"/>
      <c r="U51" s="846"/>
    </row>
    <row r="52" spans="2:21" ht="30" customHeight="1" x14ac:dyDescent="0.3">
      <c r="B52" s="291"/>
      <c r="C52" s="256"/>
      <c r="D52" s="831" t="s">
        <v>154</v>
      </c>
      <c r="E52" s="832"/>
      <c r="F52" s="105" t="s">
        <v>155</v>
      </c>
      <c r="G52" s="734">
        <v>600000000</v>
      </c>
      <c r="H52" s="734"/>
      <c r="I52" s="734"/>
      <c r="J52" s="833"/>
      <c r="K52" s="833"/>
      <c r="L52" s="731">
        <v>42627</v>
      </c>
      <c r="M52" s="731">
        <v>42627</v>
      </c>
      <c r="N52" s="45"/>
      <c r="O52" s="156">
        <f>132.85/111.82</f>
        <v>1.1880701126810946</v>
      </c>
      <c r="P52" s="44" t="s">
        <v>211</v>
      </c>
      <c r="Q52" s="834">
        <f t="shared" si="0"/>
        <v>505020700.0376364</v>
      </c>
      <c r="R52" s="835"/>
      <c r="S52" s="846"/>
      <c r="T52" s="846"/>
      <c r="U52" s="846"/>
    </row>
    <row r="53" spans="2:21" ht="30" customHeight="1" x14ac:dyDescent="0.3">
      <c r="B53" s="291"/>
      <c r="C53" s="256"/>
      <c r="D53" s="831" t="s">
        <v>154</v>
      </c>
      <c r="E53" s="832"/>
      <c r="F53" s="105" t="s">
        <v>155</v>
      </c>
      <c r="G53" s="734">
        <v>3570400000</v>
      </c>
      <c r="H53" s="734"/>
      <c r="I53" s="734"/>
      <c r="J53" s="833"/>
      <c r="K53" s="833"/>
      <c r="L53" s="731">
        <v>42629</v>
      </c>
      <c r="M53" s="731">
        <v>42629</v>
      </c>
      <c r="N53" s="45"/>
      <c r="O53" s="156">
        <f>132.85/111.82</f>
        <v>1.1880701126810946</v>
      </c>
      <c r="P53" s="44" t="s">
        <v>211</v>
      </c>
      <c r="Q53" s="834">
        <f t="shared" si="0"/>
        <v>3005209845.6906285</v>
      </c>
      <c r="R53" s="835"/>
      <c r="S53" s="846"/>
      <c r="T53" s="846"/>
      <c r="U53" s="846"/>
    </row>
    <row r="54" spans="2:21" ht="30" customHeight="1" x14ac:dyDescent="0.3">
      <c r="B54" s="291"/>
      <c r="C54" s="256"/>
      <c r="D54" s="831" t="s">
        <v>154</v>
      </c>
      <c r="E54" s="832"/>
      <c r="F54" s="105" t="s">
        <v>155</v>
      </c>
      <c r="G54" s="734">
        <v>1780266667</v>
      </c>
      <c r="H54" s="734"/>
      <c r="I54" s="734"/>
      <c r="J54" s="833"/>
      <c r="K54" s="833"/>
      <c r="L54" s="731">
        <v>42627</v>
      </c>
      <c r="M54" s="731">
        <v>42629</v>
      </c>
      <c r="N54" s="45"/>
      <c r="O54" s="156">
        <f>132.85/111.82</f>
        <v>1.1880701126810946</v>
      </c>
      <c r="P54" s="44" t="s">
        <v>211</v>
      </c>
      <c r="Q54" s="834">
        <f t="shared" si="0"/>
        <v>1498452530.7033496</v>
      </c>
      <c r="R54" s="835"/>
      <c r="S54" s="846"/>
      <c r="T54" s="846"/>
      <c r="U54" s="846"/>
    </row>
    <row r="55" spans="2:21" ht="30" customHeight="1" x14ac:dyDescent="0.3">
      <c r="B55" s="291"/>
      <c r="C55" s="256"/>
      <c r="D55" s="831" t="s">
        <v>154</v>
      </c>
      <c r="E55" s="832"/>
      <c r="F55" s="105" t="s">
        <v>155</v>
      </c>
      <c r="G55" s="734">
        <v>5000000000</v>
      </c>
      <c r="H55" s="734"/>
      <c r="I55" s="734"/>
      <c r="J55" s="833"/>
      <c r="K55" s="833"/>
      <c r="L55" s="731">
        <v>42657</v>
      </c>
      <c r="M55" s="731">
        <v>42657</v>
      </c>
      <c r="N55" s="45"/>
      <c r="O55" s="156">
        <f>132.78/111.82</f>
        <v>1.1874441065998929</v>
      </c>
      <c r="P55" s="44" t="s">
        <v>212</v>
      </c>
      <c r="Q55" s="834">
        <f t="shared" si="0"/>
        <v>4210724506.702816</v>
      </c>
      <c r="R55" s="835"/>
      <c r="S55" s="846"/>
      <c r="T55" s="846"/>
      <c r="U55" s="846"/>
    </row>
    <row r="56" spans="2:21" ht="30" customHeight="1" x14ac:dyDescent="0.3">
      <c r="B56" s="291"/>
      <c r="C56" s="256"/>
      <c r="D56" s="831" t="s">
        <v>154</v>
      </c>
      <c r="E56" s="832"/>
      <c r="F56" s="105" t="s">
        <v>155</v>
      </c>
      <c r="G56" s="734">
        <v>2900000000</v>
      </c>
      <c r="H56" s="734"/>
      <c r="I56" s="734"/>
      <c r="J56" s="833"/>
      <c r="K56" s="833"/>
      <c r="L56" s="731" t="s">
        <v>213</v>
      </c>
      <c r="M56" s="731" t="s">
        <v>213</v>
      </c>
      <c r="N56" s="45"/>
      <c r="O56" s="156">
        <f>132.78/111.82</f>
        <v>1.1874441065998929</v>
      </c>
      <c r="P56" s="44" t="s">
        <v>212</v>
      </c>
      <c r="Q56" s="834">
        <f t="shared" si="0"/>
        <v>2442220213.8876333</v>
      </c>
      <c r="R56" s="835"/>
      <c r="S56" s="846"/>
      <c r="T56" s="846"/>
      <c r="U56" s="846"/>
    </row>
    <row r="57" spans="2:21" ht="30" customHeight="1" x14ac:dyDescent="0.3">
      <c r="B57" s="291"/>
      <c r="C57" s="256"/>
      <c r="D57" s="831" t="s">
        <v>154</v>
      </c>
      <c r="E57" s="832"/>
      <c r="F57" s="105" t="s">
        <v>155</v>
      </c>
      <c r="G57" s="734">
        <v>3570400000</v>
      </c>
      <c r="H57" s="734"/>
      <c r="I57" s="734"/>
      <c r="J57" s="833"/>
      <c r="K57" s="833"/>
      <c r="L57" s="731" t="s">
        <v>214</v>
      </c>
      <c r="M57" s="731" t="s">
        <v>214</v>
      </c>
      <c r="N57" s="45"/>
      <c r="O57" s="156">
        <f>132.78/111.82</f>
        <v>1.1874441065998929</v>
      </c>
      <c r="P57" s="44" t="s">
        <v>212</v>
      </c>
      <c r="Q57" s="834">
        <f t="shared" si="0"/>
        <v>3006794155.746347</v>
      </c>
      <c r="R57" s="835"/>
      <c r="S57" s="846"/>
      <c r="T57" s="846"/>
      <c r="U57" s="846"/>
    </row>
    <row r="58" spans="2:21" ht="30" customHeight="1" x14ac:dyDescent="0.3">
      <c r="B58" s="291"/>
      <c r="C58" s="256"/>
      <c r="D58" s="831" t="s">
        <v>154</v>
      </c>
      <c r="E58" s="832"/>
      <c r="F58" s="105" t="s">
        <v>155</v>
      </c>
      <c r="G58" s="734">
        <v>5000000000</v>
      </c>
      <c r="H58" s="734"/>
      <c r="I58" s="734"/>
      <c r="J58" s="833"/>
      <c r="K58" s="833"/>
      <c r="L58" s="731" t="s">
        <v>215</v>
      </c>
      <c r="M58" s="731" t="s">
        <v>215</v>
      </c>
      <c r="N58" s="45"/>
      <c r="O58" s="156">
        <f>132.78/111.82</f>
        <v>1.1874441065998929</v>
      </c>
      <c r="P58" s="44" t="s">
        <v>212</v>
      </c>
      <c r="Q58" s="834">
        <f t="shared" si="0"/>
        <v>4210724506.702816</v>
      </c>
      <c r="R58" s="835"/>
      <c r="S58" s="844"/>
      <c r="T58" s="844"/>
      <c r="U58" s="844"/>
    </row>
    <row r="59" spans="2:21" ht="31.5" customHeight="1" x14ac:dyDescent="0.3">
      <c r="B59" s="291"/>
      <c r="C59" s="256"/>
      <c r="D59" s="831" t="s">
        <v>154</v>
      </c>
      <c r="E59" s="832"/>
      <c r="F59" s="105" t="s">
        <v>155</v>
      </c>
      <c r="G59" s="734">
        <v>433333333</v>
      </c>
      <c r="H59" s="734"/>
      <c r="I59" s="734"/>
      <c r="J59" s="833"/>
      <c r="K59" s="833"/>
      <c r="L59" s="731" t="s">
        <v>215</v>
      </c>
      <c r="M59" s="731" t="s">
        <v>215</v>
      </c>
      <c r="N59" s="45"/>
      <c r="O59" s="156">
        <f>132.78/111.82</f>
        <v>1.1874441065998929</v>
      </c>
      <c r="P59" s="44" t="s">
        <v>212</v>
      </c>
      <c r="Q59" s="834">
        <f t="shared" si="0"/>
        <v>364929456.96686244</v>
      </c>
      <c r="R59" s="835"/>
      <c r="S59" s="846"/>
      <c r="T59" s="846"/>
      <c r="U59" s="846"/>
    </row>
    <row r="60" spans="2:21" ht="27.75" customHeight="1" x14ac:dyDescent="0.3">
      <c r="B60" s="291"/>
      <c r="C60" s="256"/>
      <c r="D60" s="831" t="s">
        <v>154</v>
      </c>
      <c r="E60" s="832"/>
      <c r="F60" s="105" t="s">
        <v>155</v>
      </c>
      <c r="G60" s="734">
        <v>1260000000</v>
      </c>
      <c r="H60" s="734"/>
      <c r="I60" s="734"/>
      <c r="J60" s="833"/>
      <c r="K60" s="833"/>
      <c r="L60" s="731" t="s">
        <v>216</v>
      </c>
      <c r="M60" s="731" t="s">
        <v>216</v>
      </c>
      <c r="N60" s="45"/>
      <c r="O60" s="156">
        <f>132.7/111.82</f>
        <v>1.186728671078519</v>
      </c>
      <c r="P60" s="44" t="s">
        <v>217</v>
      </c>
      <c r="Q60" s="834">
        <f t="shared" si="0"/>
        <v>1061742275.8100981</v>
      </c>
      <c r="R60" s="835"/>
      <c r="S60" s="844"/>
      <c r="T60" s="844"/>
      <c r="U60" s="844"/>
    </row>
    <row r="61" spans="2:21" ht="31.5" customHeight="1" x14ac:dyDescent="0.3">
      <c r="B61" s="291"/>
      <c r="C61" s="256"/>
      <c r="D61" s="831" t="s">
        <v>154</v>
      </c>
      <c r="E61" s="832"/>
      <c r="F61" s="105" t="s">
        <v>155</v>
      </c>
      <c r="G61" s="734">
        <v>1890000000</v>
      </c>
      <c r="H61" s="734"/>
      <c r="I61" s="734"/>
      <c r="J61" s="845"/>
      <c r="K61" s="833"/>
      <c r="L61" s="731" t="s">
        <v>218</v>
      </c>
      <c r="M61" s="731" t="s">
        <v>218</v>
      </c>
      <c r="N61" s="45"/>
      <c r="O61" s="156">
        <f>132.7/111.82</f>
        <v>1.186728671078519</v>
      </c>
      <c r="P61" s="44" t="s">
        <v>217</v>
      </c>
      <c r="Q61" s="834">
        <f t="shared" si="0"/>
        <v>1592613413.715147</v>
      </c>
      <c r="R61" s="835"/>
      <c r="S61" s="846"/>
      <c r="T61" s="846"/>
      <c r="U61" s="846"/>
    </row>
    <row r="62" spans="2:21" ht="31.5" customHeight="1" x14ac:dyDescent="0.3">
      <c r="B62" s="291"/>
      <c r="C62" s="256"/>
      <c r="D62" s="831" t="s">
        <v>154</v>
      </c>
      <c r="E62" s="832"/>
      <c r="F62" s="105" t="s">
        <v>155</v>
      </c>
      <c r="G62" s="734">
        <v>1890000000</v>
      </c>
      <c r="H62" s="734"/>
      <c r="I62" s="734"/>
      <c r="J62" s="833"/>
      <c r="K62" s="833"/>
      <c r="L62" s="731" t="s">
        <v>219</v>
      </c>
      <c r="M62" s="731" t="s">
        <v>219</v>
      </c>
      <c r="N62" s="45"/>
      <c r="O62" s="156">
        <f>132.7/111.82</f>
        <v>1.186728671078519</v>
      </c>
      <c r="P62" s="44" t="s">
        <v>217</v>
      </c>
      <c r="Q62" s="834">
        <f t="shared" si="0"/>
        <v>1592613413.715147</v>
      </c>
      <c r="R62" s="835"/>
      <c r="S62" s="830"/>
      <c r="T62" s="830"/>
      <c r="U62" s="830"/>
    </row>
    <row r="63" spans="2:21" ht="31.5" customHeight="1" x14ac:dyDescent="0.3">
      <c r="B63" s="291"/>
      <c r="C63" s="256"/>
      <c r="D63" s="831" t="s">
        <v>154</v>
      </c>
      <c r="E63" s="832"/>
      <c r="F63" s="105" t="s">
        <v>155</v>
      </c>
      <c r="G63" s="734">
        <v>1440000000</v>
      </c>
      <c r="H63" s="734"/>
      <c r="I63" s="734"/>
      <c r="J63" s="833"/>
      <c r="K63" s="833"/>
      <c r="L63" s="731">
        <v>42755</v>
      </c>
      <c r="M63" s="731" t="s">
        <v>219</v>
      </c>
      <c r="N63" s="45"/>
      <c r="O63" s="156">
        <f>133.4/111.82</f>
        <v>1.1929887318905386</v>
      </c>
      <c r="P63" s="44" t="s">
        <v>220</v>
      </c>
      <c r="Q63" s="834">
        <f t="shared" si="0"/>
        <v>1207052473.7631183</v>
      </c>
      <c r="R63" s="835"/>
      <c r="S63" s="830"/>
      <c r="T63" s="830"/>
      <c r="U63" s="830"/>
    </row>
    <row r="64" spans="2:21" ht="31.5" customHeight="1" x14ac:dyDescent="0.3">
      <c r="B64" s="291"/>
      <c r="C64" s="256"/>
      <c r="D64" s="831" t="s">
        <v>154</v>
      </c>
      <c r="E64" s="832"/>
      <c r="F64" s="105" t="s">
        <v>155</v>
      </c>
      <c r="G64" s="734">
        <v>1440000000</v>
      </c>
      <c r="H64" s="734"/>
      <c r="I64" s="734"/>
      <c r="J64" s="833"/>
      <c r="K64" s="833"/>
      <c r="L64" s="731">
        <v>42755</v>
      </c>
      <c r="M64" s="731" t="s">
        <v>219</v>
      </c>
      <c r="N64" s="45"/>
      <c r="O64" s="156">
        <f>133.4/111.82</f>
        <v>1.1929887318905386</v>
      </c>
      <c r="P64" s="44" t="s">
        <v>220</v>
      </c>
      <c r="Q64" s="834">
        <f t="shared" si="0"/>
        <v>1207052473.7631183</v>
      </c>
      <c r="R64" s="835"/>
      <c r="S64" s="830"/>
      <c r="T64" s="830"/>
      <c r="U64" s="830"/>
    </row>
    <row r="65" spans="2:21" ht="31.5" customHeight="1" x14ac:dyDescent="0.3">
      <c r="B65" s="291"/>
      <c r="C65" s="256"/>
      <c r="D65" s="831" t="s">
        <v>154</v>
      </c>
      <c r="E65" s="832"/>
      <c r="F65" s="105" t="s">
        <v>155</v>
      </c>
      <c r="G65" s="734">
        <v>960000000</v>
      </c>
      <c r="H65" s="734"/>
      <c r="I65" s="734"/>
      <c r="J65" s="833"/>
      <c r="K65" s="833"/>
      <c r="L65" s="731" t="s">
        <v>221</v>
      </c>
      <c r="M65" s="731" t="s">
        <v>219</v>
      </c>
      <c r="N65" s="45"/>
      <c r="O65" s="156">
        <f>134.77/111.82</f>
        <v>1.2052405651940621</v>
      </c>
      <c r="P65" s="44" t="s">
        <v>222</v>
      </c>
      <c r="Q65" s="834">
        <f t="shared" si="0"/>
        <v>796521481.04177475</v>
      </c>
      <c r="R65" s="835"/>
      <c r="S65" s="830"/>
      <c r="T65" s="830"/>
      <c r="U65" s="830"/>
    </row>
    <row r="66" spans="2:21" ht="31.5" customHeight="1" x14ac:dyDescent="0.3">
      <c r="B66" s="291"/>
      <c r="C66" s="256"/>
      <c r="D66" s="831" t="s">
        <v>154</v>
      </c>
      <c r="E66" s="832"/>
      <c r="F66" s="105" t="s">
        <v>155</v>
      </c>
      <c r="G66" s="734">
        <v>3450000000</v>
      </c>
      <c r="H66" s="734"/>
      <c r="I66" s="734"/>
      <c r="J66" s="833"/>
      <c r="K66" s="833"/>
      <c r="L66" s="731">
        <v>42826</v>
      </c>
      <c r="M66" s="731" t="s">
        <v>219</v>
      </c>
      <c r="N66" s="45"/>
      <c r="O66" s="156">
        <f>134.77/111.82</f>
        <v>1.2052405651940621</v>
      </c>
      <c r="P66" s="44" t="s">
        <v>223</v>
      </c>
      <c r="Q66" s="834">
        <f t="shared" si="0"/>
        <v>2862499072.4938779</v>
      </c>
      <c r="R66" s="835"/>
      <c r="S66" s="830"/>
      <c r="T66" s="830"/>
      <c r="U66" s="830"/>
    </row>
    <row r="67" spans="2:21" ht="31.5" customHeight="1" x14ac:dyDescent="0.3">
      <c r="B67" s="291"/>
      <c r="C67" s="256"/>
      <c r="D67" s="831" t="s">
        <v>154</v>
      </c>
      <c r="E67" s="832"/>
      <c r="F67" s="105" t="s">
        <v>155</v>
      </c>
      <c r="G67" s="734">
        <v>2300000000</v>
      </c>
      <c r="H67" s="734"/>
      <c r="I67" s="734"/>
      <c r="J67" s="841"/>
      <c r="K67" s="833"/>
      <c r="L67" s="731">
        <v>42788</v>
      </c>
      <c r="M67" s="731" t="s">
        <v>219</v>
      </c>
      <c r="N67" s="45"/>
      <c r="O67" s="156">
        <f>134.77/111.82</f>
        <v>1.2052405651940621</v>
      </c>
      <c r="P67" s="44" t="s">
        <v>223</v>
      </c>
      <c r="Q67" s="834">
        <f t="shared" si="0"/>
        <v>1908332714.9959188</v>
      </c>
      <c r="R67" s="835"/>
      <c r="S67" s="830"/>
      <c r="T67" s="830"/>
      <c r="U67" s="830"/>
    </row>
    <row r="68" spans="2:21" ht="31.5" customHeight="1" x14ac:dyDescent="0.3">
      <c r="B68" s="291"/>
      <c r="C68" s="256"/>
      <c r="D68" s="831" t="s">
        <v>154</v>
      </c>
      <c r="E68" s="832"/>
      <c r="F68" s="105" t="s">
        <v>155</v>
      </c>
      <c r="G68" s="734">
        <v>3450000000</v>
      </c>
      <c r="H68" s="734"/>
      <c r="I68" s="734"/>
      <c r="J68" s="833"/>
      <c r="K68" s="833"/>
      <c r="L68" s="731">
        <v>42786</v>
      </c>
      <c r="M68" s="731" t="s">
        <v>219</v>
      </c>
      <c r="N68" s="45"/>
      <c r="O68" s="156">
        <f>136.12/111.82</f>
        <v>1.2173135396172421</v>
      </c>
      <c r="P68" s="44" t="s">
        <v>223</v>
      </c>
      <c r="Q68" s="834">
        <f t="shared" si="0"/>
        <v>2834109609.1683807</v>
      </c>
      <c r="R68" s="835"/>
      <c r="S68" s="830"/>
      <c r="T68" s="830"/>
      <c r="U68" s="830"/>
    </row>
    <row r="69" spans="2:21" ht="31.5" customHeight="1" x14ac:dyDescent="0.3">
      <c r="B69" s="291"/>
      <c r="C69" s="256"/>
      <c r="D69" s="831" t="s">
        <v>154</v>
      </c>
      <c r="E69" s="832"/>
      <c r="F69" s="105" t="s">
        <v>155</v>
      </c>
      <c r="G69" s="734">
        <v>330000000</v>
      </c>
      <c r="H69" s="734"/>
      <c r="I69" s="734"/>
      <c r="J69" s="841"/>
      <c r="K69" s="833"/>
      <c r="L69" s="731">
        <v>42842</v>
      </c>
      <c r="M69" s="731" t="s">
        <v>219</v>
      </c>
      <c r="N69" s="45"/>
      <c r="O69" s="156">
        <f t="shared" ref="O69:O71" si="1">136.76/111.82</f>
        <v>1.2230370237882311</v>
      </c>
      <c r="P69" s="44" t="s">
        <v>223</v>
      </c>
      <c r="Q69" s="834">
        <f t="shared" si="0"/>
        <v>269820122.84293652</v>
      </c>
      <c r="R69" s="835"/>
      <c r="S69" s="830"/>
      <c r="T69" s="830"/>
      <c r="U69" s="830"/>
    </row>
    <row r="70" spans="2:21" ht="31.5" customHeight="1" x14ac:dyDescent="0.3">
      <c r="B70" s="291"/>
      <c r="C70" s="256"/>
      <c r="D70" s="831" t="s">
        <v>154</v>
      </c>
      <c r="E70" s="832"/>
      <c r="F70" s="105" t="s">
        <v>155</v>
      </c>
      <c r="G70" s="734">
        <v>90000000</v>
      </c>
      <c r="H70" s="734"/>
      <c r="I70" s="734"/>
      <c r="J70" s="833"/>
      <c r="K70" s="833"/>
      <c r="L70" s="842" t="s">
        <v>224</v>
      </c>
      <c r="M70" s="843"/>
      <c r="N70" s="45"/>
      <c r="O70" s="156">
        <f t="shared" si="1"/>
        <v>1.2230370237882311</v>
      </c>
      <c r="P70" s="44" t="s">
        <v>223</v>
      </c>
      <c r="Q70" s="834">
        <f t="shared" si="0"/>
        <v>73587306.229891777</v>
      </c>
      <c r="R70" s="835"/>
      <c r="S70" s="830"/>
      <c r="T70" s="830"/>
      <c r="U70" s="830"/>
    </row>
    <row r="71" spans="2:21" ht="31.5" customHeight="1" x14ac:dyDescent="0.3">
      <c r="B71" s="291"/>
      <c r="C71" s="256"/>
      <c r="D71" s="831" t="s">
        <v>154</v>
      </c>
      <c r="E71" s="832"/>
      <c r="F71" s="105" t="s">
        <v>155</v>
      </c>
      <c r="G71" s="734">
        <v>420000000</v>
      </c>
      <c r="H71" s="734"/>
      <c r="I71" s="734"/>
      <c r="J71" s="841"/>
      <c r="K71" s="833"/>
      <c r="L71" s="731" t="s">
        <v>225</v>
      </c>
      <c r="M71" s="731" t="s">
        <v>219</v>
      </c>
      <c r="N71" s="45"/>
      <c r="O71" s="156">
        <f t="shared" si="1"/>
        <v>1.2230370237882311</v>
      </c>
      <c r="P71" s="44" t="s">
        <v>223</v>
      </c>
      <c r="Q71" s="834">
        <f t="shared" si="0"/>
        <v>343407429.07282829</v>
      </c>
      <c r="R71" s="835"/>
      <c r="S71" s="830"/>
      <c r="T71" s="830"/>
      <c r="U71" s="830"/>
    </row>
    <row r="72" spans="2:21" ht="31.5" customHeight="1" x14ac:dyDescent="0.3">
      <c r="B72" s="291"/>
      <c r="C72" s="256"/>
      <c r="D72" s="831" t="s">
        <v>154</v>
      </c>
      <c r="E72" s="832"/>
      <c r="F72" s="105" t="s">
        <v>155</v>
      </c>
      <c r="G72" s="734">
        <v>75000000</v>
      </c>
      <c r="H72" s="734"/>
      <c r="I72" s="734"/>
      <c r="J72" s="833"/>
      <c r="K72" s="833"/>
      <c r="L72" s="731" t="s">
        <v>226</v>
      </c>
      <c r="M72" s="731" t="s">
        <v>219</v>
      </c>
      <c r="N72" s="45"/>
      <c r="O72" s="156">
        <f t="shared" ref="O72:O79" si="2">137.4/111.82</f>
        <v>1.2287605079592203</v>
      </c>
      <c r="P72" s="44" t="s">
        <v>227</v>
      </c>
      <c r="Q72" s="834">
        <f t="shared" si="0"/>
        <v>61037117.903930128</v>
      </c>
      <c r="R72" s="835"/>
      <c r="S72" s="830"/>
      <c r="T72" s="830"/>
      <c r="U72" s="830"/>
    </row>
    <row r="73" spans="2:21" ht="31.5" customHeight="1" x14ac:dyDescent="0.3">
      <c r="B73" s="291"/>
      <c r="C73" s="256"/>
      <c r="D73" s="831" t="s">
        <v>154</v>
      </c>
      <c r="E73" s="832"/>
      <c r="F73" s="105" t="s">
        <v>155</v>
      </c>
      <c r="G73" s="734">
        <v>280000000</v>
      </c>
      <c r="H73" s="734"/>
      <c r="I73" s="734"/>
      <c r="J73" s="833"/>
      <c r="K73" s="833"/>
      <c r="L73" s="731" t="s">
        <v>228</v>
      </c>
      <c r="M73" s="731" t="s">
        <v>219</v>
      </c>
      <c r="N73" s="45"/>
      <c r="O73" s="156">
        <f t="shared" si="2"/>
        <v>1.2287605079592203</v>
      </c>
      <c r="P73" s="44" t="s">
        <v>227</v>
      </c>
      <c r="Q73" s="834">
        <f t="shared" si="0"/>
        <v>227871906.84133914</v>
      </c>
      <c r="R73" s="835"/>
      <c r="S73" s="830"/>
      <c r="T73" s="830"/>
      <c r="U73" s="830"/>
    </row>
    <row r="74" spans="2:21" ht="31.5" customHeight="1" x14ac:dyDescent="0.3">
      <c r="B74" s="291"/>
      <c r="C74" s="256"/>
      <c r="D74" s="831" t="s">
        <v>154</v>
      </c>
      <c r="E74" s="832"/>
      <c r="F74" s="105" t="s">
        <v>155</v>
      </c>
      <c r="G74" s="734">
        <v>50000000</v>
      </c>
      <c r="H74" s="734"/>
      <c r="I74" s="734"/>
      <c r="J74" s="833"/>
      <c r="K74" s="833"/>
      <c r="L74" s="731" t="s">
        <v>229</v>
      </c>
      <c r="M74" s="731" t="s">
        <v>219</v>
      </c>
      <c r="N74" s="45"/>
      <c r="O74" s="156">
        <f t="shared" si="2"/>
        <v>1.2287605079592203</v>
      </c>
      <c r="P74" s="44" t="s">
        <v>227</v>
      </c>
      <c r="Q74" s="834">
        <f t="shared" si="0"/>
        <v>40691411.935953416</v>
      </c>
      <c r="R74" s="835"/>
      <c r="S74" s="830"/>
      <c r="T74" s="830"/>
      <c r="U74" s="830"/>
    </row>
    <row r="75" spans="2:21" ht="31.5" customHeight="1" x14ac:dyDescent="0.3">
      <c r="B75" s="291"/>
      <c r="C75" s="256"/>
      <c r="D75" s="831" t="s">
        <v>154</v>
      </c>
      <c r="E75" s="832"/>
      <c r="F75" s="105" t="s">
        <v>155</v>
      </c>
      <c r="G75" s="734">
        <v>187500000</v>
      </c>
      <c r="H75" s="734"/>
      <c r="I75" s="734"/>
      <c r="J75" s="833"/>
      <c r="K75" s="833"/>
      <c r="L75" s="731" t="s">
        <v>230</v>
      </c>
      <c r="M75" s="731" t="s">
        <v>219</v>
      </c>
      <c r="N75" s="45"/>
      <c r="O75" s="156">
        <f t="shared" si="2"/>
        <v>1.2287605079592203</v>
      </c>
      <c r="P75" s="44" t="s">
        <v>227</v>
      </c>
      <c r="Q75" s="834">
        <f t="shared" si="0"/>
        <v>152592794.75982532</v>
      </c>
      <c r="R75" s="835"/>
      <c r="S75" s="830"/>
      <c r="T75" s="830"/>
      <c r="U75" s="830"/>
    </row>
    <row r="76" spans="2:21" ht="31.5" customHeight="1" x14ac:dyDescent="0.3">
      <c r="B76" s="291"/>
      <c r="C76" s="256"/>
      <c r="D76" s="831" t="s">
        <v>154</v>
      </c>
      <c r="E76" s="832"/>
      <c r="F76" s="105" t="s">
        <v>155</v>
      </c>
      <c r="G76" s="734">
        <v>100000000</v>
      </c>
      <c r="H76" s="734"/>
      <c r="I76" s="734"/>
      <c r="J76" s="833"/>
      <c r="K76" s="833"/>
      <c r="L76" s="731" t="s">
        <v>231</v>
      </c>
      <c r="M76" s="731" t="s">
        <v>219</v>
      </c>
      <c r="N76" s="45"/>
      <c r="O76" s="156">
        <f t="shared" si="2"/>
        <v>1.2287605079592203</v>
      </c>
      <c r="P76" s="44" t="s">
        <v>227</v>
      </c>
      <c r="Q76" s="834">
        <f t="shared" si="0"/>
        <v>81382823.871906832</v>
      </c>
      <c r="R76" s="835"/>
      <c r="S76" s="830"/>
      <c r="T76" s="830"/>
      <c r="U76" s="830"/>
    </row>
    <row r="77" spans="2:21" ht="31.5" customHeight="1" x14ac:dyDescent="0.3">
      <c r="B77" s="291"/>
      <c r="C77" s="256"/>
      <c r="D77" s="831" t="s">
        <v>154</v>
      </c>
      <c r="E77" s="832"/>
      <c r="F77" s="105" t="s">
        <v>155</v>
      </c>
      <c r="G77" s="734">
        <v>187500000</v>
      </c>
      <c r="H77" s="734"/>
      <c r="I77" s="734"/>
      <c r="J77" s="833"/>
      <c r="K77" s="833"/>
      <c r="L77" s="731" t="s">
        <v>232</v>
      </c>
      <c r="M77" s="731" t="s">
        <v>219</v>
      </c>
      <c r="N77" s="45"/>
      <c r="O77" s="156">
        <f t="shared" si="2"/>
        <v>1.2287605079592203</v>
      </c>
      <c r="P77" s="44" t="s">
        <v>227</v>
      </c>
      <c r="Q77" s="834">
        <f t="shared" si="0"/>
        <v>152592794.75982532</v>
      </c>
      <c r="R77" s="835"/>
      <c r="S77" s="830"/>
      <c r="T77" s="830"/>
      <c r="U77" s="830"/>
    </row>
    <row r="78" spans="2:21" ht="31.5" customHeight="1" x14ac:dyDescent="0.3">
      <c r="B78" s="291"/>
      <c r="C78" s="256"/>
      <c r="D78" s="831" t="s">
        <v>154</v>
      </c>
      <c r="E78" s="832"/>
      <c r="F78" s="105" t="s">
        <v>155</v>
      </c>
      <c r="G78" s="734">
        <v>90000000</v>
      </c>
      <c r="H78" s="734"/>
      <c r="I78" s="734"/>
      <c r="J78" s="833"/>
      <c r="K78" s="833"/>
      <c r="L78" s="731" t="s">
        <v>232</v>
      </c>
      <c r="M78" s="731" t="s">
        <v>219</v>
      </c>
      <c r="N78" s="45"/>
      <c r="O78" s="156">
        <f t="shared" si="2"/>
        <v>1.2287605079592203</v>
      </c>
      <c r="P78" s="44" t="s">
        <v>227</v>
      </c>
      <c r="Q78" s="834">
        <f t="shared" si="0"/>
        <v>73244541.484716147</v>
      </c>
      <c r="R78" s="835"/>
      <c r="S78" s="830"/>
      <c r="T78" s="830"/>
      <c r="U78" s="830"/>
    </row>
    <row r="79" spans="2:21" ht="31.5" customHeight="1" x14ac:dyDescent="0.3">
      <c r="B79" s="291"/>
      <c r="C79" s="256"/>
      <c r="D79" s="831" t="s">
        <v>154</v>
      </c>
      <c r="E79" s="832"/>
      <c r="F79" s="105" t="s">
        <v>155</v>
      </c>
      <c r="G79" s="734">
        <v>25000000</v>
      </c>
      <c r="H79" s="734"/>
      <c r="I79" s="734"/>
      <c r="J79" s="841"/>
      <c r="K79" s="833"/>
      <c r="L79" s="731" t="s">
        <v>233</v>
      </c>
      <c r="M79" s="731" t="s">
        <v>219</v>
      </c>
      <c r="N79" s="45"/>
      <c r="O79" s="156">
        <f t="shared" si="2"/>
        <v>1.2287605079592203</v>
      </c>
      <c r="P79" s="44" t="s">
        <v>227</v>
      </c>
      <c r="Q79" s="834">
        <f t="shared" ref="Q79:Q110" si="3">+G79/O79</f>
        <v>20345705.967976708</v>
      </c>
      <c r="R79" s="835"/>
      <c r="S79" s="830"/>
      <c r="T79" s="830"/>
      <c r="U79" s="830"/>
    </row>
    <row r="80" spans="2:21" ht="31.5" customHeight="1" x14ac:dyDescent="0.3">
      <c r="B80" s="291"/>
      <c r="C80" s="256"/>
      <c r="D80" s="831" t="s">
        <v>154</v>
      </c>
      <c r="E80" s="832"/>
      <c r="F80" s="105" t="s">
        <v>155</v>
      </c>
      <c r="G80" s="734">
        <v>15000000</v>
      </c>
      <c r="H80" s="734"/>
      <c r="I80" s="734"/>
      <c r="J80" s="841"/>
      <c r="K80" s="833"/>
      <c r="L80" s="731" t="s">
        <v>234</v>
      </c>
      <c r="M80" s="731" t="s">
        <v>219</v>
      </c>
      <c r="N80" s="45"/>
      <c r="O80" s="156">
        <f>138.05/111.82</f>
        <v>1.2345734215703812</v>
      </c>
      <c r="P80" s="44" t="s">
        <v>235</v>
      </c>
      <c r="Q80" s="834">
        <f t="shared" si="3"/>
        <v>12149945.67185802</v>
      </c>
      <c r="R80" s="835"/>
      <c r="S80" s="830"/>
      <c r="T80" s="830"/>
      <c r="U80" s="830"/>
    </row>
    <row r="81" spans="2:21" ht="31.5" customHeight="1" x14ac:dyDescent="0.3">
      <c r="B81" s="291"/>
      <c r="C81" s="256"/>
      <c r="D81" s="831" t="s">
        <v>154</v>
      </c>
      <c r="E81" s="832"/>
      <c r="F81" s="105" t="s">
        <v>155</v>
      </c>
      <c r="G81" s="734">
        <v>10000000</v>
      </c>
      <c r="H81" s="734"/>
      <c r="I81" s="734"/>
      <c r="J81" s="841"/>
      <c r="K81" s="833"/>
      <c r="L81" s="731" t="s">
        <v>236</v>
      </c>
      <c r="M81" s="731" t="s">
        <v>219</v>
      </c>
      <c r="N81" s="45"/>
      <c r="O81" s="156">
        <f>138.05/111.82</f>
        <v>1.2345734215703812</v>
      </c>
      <c r="P81" s="44" t="s">
        <v>237</v>
      </c>
      <c r="Q81" s="834">
        <f t="shared" si="3"/>
        <v>8099963.7812386798</v>
      </c>
      <c r="R81" s="835"/>
      <c r="S81" s="830"/>
      <c r="T81" s="830"/>
      <c r="U81" s="830"/>
    </row>
    <row r="82" spans="2:21" ht="31.5" customHeight="1" x14ac:dyDescent="0.3">
      <c r="B82" s="220"/>
      <c r="C82" s="219"/>
      <c r="D82" s="831" t="s">
        <v>154</v>
      </c>
      <c r="E82" s="832"/>
      <c r="F82" s="105" t="s">
        <v>155</v>
      </c>
      <c r="G82" s="734">
        <v>2336000000</v>
      </c>
      <c r="H82" s="734"/>
      <c r="I82" s="734"/>
      <c r="J82" s="833"/>
      <c r="K82" s="833"/>
      <c r="L82" s="731">
        <v>43196</v>
      </c>
      <c r="M82" s="731"/>
      <c r="N82" s="45"/>
      <c r="O82" s="156">
        <f>141.05/111.82</f>
        <v>1.2614022536218925</v>
      </c>
      <c r="P82" s="44" t="s">
        <v>238</v>
      </c>
      <c r="Q82" s="834">
        <f t="shared" si="3"/>
        <v>1851907266.9266214</v>
      </c>
      <c r="R82" s="835"/>
      <c r="S82" s="836"/>
      <c r="T82" s="837"/>
      <c r="U82" s="838"/>
    </row>
    <row r="83" spans="2:21" ht="31.5" customHeight="1" x14ac:dyDescent="0.3">
      <c r="B83" s="220"/>
      <c r="C83" s="219"/>
      <c r="D83" s="831" t="s">
        <v>154</v>
      </c>
      <c r="E83" s="832"/>
      <c r="F83" s="105" t="s">
        <v>155</v>
      </c>
      <c r="G83" s="734">
        <v>3504000000</v>
      </c>
      <c r="H83" s="734"/>
      <c r="I83" s="734"/>
      <c r="J83" s="833"/>
      <c r="K83" s="833"/>
      <c r="L83" s="731">
        <v>43200</v>
      </c>
      <c r="M83" s="731"/>
      <c r="N83" s="45"/>
      <c r="O83" s="156">
        <f t="shared" ref="O83:O84" si="4">141.05/111.82</f>
        <v>1.2614022536218925</v>
      </c>
      <c r="P83" s="44" t="s">
        <v>238</v>
      </c>
      <c r="Q83" s="834">
        <f t="shared" si="3"/>
        <v>2777860900.3899322</v>
      </c>
      <c r="R83" s="835"/>
      <c r="S83" s="836"/>
      <c r="T83" s="837"/>
      <c r="U83" s="838"/>
    </row>
    <row r="84" spans="2:21" ht="31.5" customHeight="1" x14ac:dyDescent="0.3">
      <c r="B84" s="291"/>
      <c r="C84" s="256"/>
      <c r="D84" s="831" t="s">
        <v>154</v>
      </c>
      <c r="E84" s="832"/>
      <c r="F84" s="105" t="s">
        <v>155</v>
      </c>
      <c r="G84" s="734">
        <v>3504000000</v>
      </c>
      <c r="H84" s="734"/>
      <c r="I84" s="734"/>
      <c r="J84" s="833"/>
      <c r="K84" s="833"/>
      <c r="L84" s="731">
        <v>43200</v>
      </c>
      <c r="M84" s="731"/>
      <c r="N84" s="45"/>
      <c r="O84" s="156">
        <f t="shared" si="4"/>
        <v>1.2614022536218925</v>
      </c>
      <c r="P84" s="44" t="s">
        <v>238</v>
      </c>
      <c r="Q84" s="834">
        <f t="shared" si="3"/>
        <v>2777860900.3899322</v>
      </c>
      <c r="R84" s="835"/>
      <c r="S84" s="830"/>
      <c r="T84" s="830"/>
      <c r="U84" s="830"/>
    </row>
    <row r="85" spans="2:21" ht="31.5" customHeight="1" x14ac:dyDescent="0.3">
      <c r="B85" s="220"/>
      <c r="C85" s="219"/>
      <c r="D85" s="831" t="s">
        <v>154</v>
      </c>
      <c r="E85" s="832"/>
      <c r="F85" s="105" t="s">
        <v>155</v>
      </c>
      <c r="G85" s="834">
        <v>18750000000</v>
      </c>
      <c r="H85" s="835"/>
      <c r="I85" s="227"/>
      <c r="J85" s="833"/>
      <c r="K85" s="833"/>
      <c r="L85" s="731">
        <v>43304</v>
      </c>
      <c r="M85" s="731"/>
      <c r="N85" s="95"/>
      <c r="O85" s="156">
        <f>142.28/111.82</f>
        <v>1.272402074763012</v>
      </c>
      <c r="P85" s="55" t="s">
        <v>482</v>
      </c>
      <c r="Q85" s="834">
        <f t="shared" si="3"/>
        <v>14735908068.597132</v>
      </c>
      <c r="R85" s="835"/>
      <c r="S85" s="836" t="s">
        <v>489</v>
      </c>
      <c r="T85" s="837"/>
      <c r="U85" s="838"/>
    </row>
    <row r="86" spans="2:21" ht="40.5" customHeight="1" x14ac:dyDescent="0.3">
      <c r="B86" s="220"/>
      <c r="C86" s="219"/>
      <c r="D86" s="831" t="s">
        <v>154</v>
      </c>
      <c r="E86" s="832"/>
      <c r="F86" s="105" t="s">
        <v>155</v>
      </c>
      <c r="G86" s="834">
        <v>6250000000</v>
      </c>
      <c r="H86" s="835"/>
      <c r="I86" s="227"/>
      <c r="J86" s="833"/>
      <c r="K86" s="833"/>
      <c r="L86" s="731">
        <v>43326</v>
      </c>
      <c r="M86" s="731"/>
      <c r="N86" s="95"/>
      <c r="O86" s="156">
        <f>142.1/111.82</f>
        <v>1.2707923448399214</v>
      </c>
      <c r="P86" s="55" t="s">
        <v>490</v>
      </c>
      <c r="Q86" s="834">
        <f t="shared" si="3"/>
        <v>4918191414.4968328</v>
      </c>
      <c r="R86" s="835"/>
      <c r="S86" s="836" t="s">
        <v>489</v>
      </c>
      <c r="T86" s="837"/>
      <c r="U86" s="838"/>
    </row>
    <row r="87" spans="2:21" ht="40.5" customHeight="1" x14ac:dyDescent="0.3">
      <c r="B87" s="220"/>
      <c r="C87" s="219"/>
      <c r="D87" s="831" t="s">
        <v>154</v>
      </c>
      <c r="E87" s="832"/>
      <c r="F87" s="105" t="s">
        <v>155</v>
      </c>
      <c r="G87" s="834">
        <v>1200000000</v>
      </c>
      <c r="H87" s="835"/>
      <c r="I87" s="227"/>
      <c r="J87" s="833"/>
      <c r="K87" s="833"/>
      <c r="L87" s="731">
        <v>43349</v>
      </c>
      <c r="M87" s="731"/>
      <c r="N87" s="95"/>
      <c r="O87" s="156">
        <f>142.27/111.82</f>
        <v>1.2723126453228404</v>
      </c>
      <c r="P87" s="55" t="s">
        <v>491</v>
      </c>
      <c r="Q87" s="834">
        <f t="shared" si="3"/>
        <v>943164405.70745754</v>
      </c>
      <c r="R87" s="835"/>
      <c r="S87" s="836" t="s">
        <v>489</v>
      </c>
      <c r="T87" s="837"/>
      <c r="U87" s="838"/>
    </row>
    <row r="88" spans="2:21" ht="40.5" customHeight="1" x14ac:dyDescent="0.3">
      <c r="B88" s="220"/>
      <c r="C88" s="219"/>
      <c r="D88" s="831" t="s">
        <v>154</v>
      </c>
      <c r="E88" s="832"/>
      <c r="F88" s="105" t="s">
        <v>155</v>
      </c>
      <c r="G88" s="834">
        <v>31260000000</v>
      </c>
      <c r="H88" s="835"/>
      <c r="I88" s="227"/>
      <c r="J88" s="833"/>
      <c r="K88" s="833"/>
      <c r="L88" s="731">
        <v>43350</v>
      </c>
      <c r="M88" s="731"/>
      <c r="N88" s="95"/>
      <c r="O88" s="156">
        <f>142.27/111.82</f>
        <v>1.2723126453228404</v>
      </c>
      <c r="P88" s="55" t="s">
        <v>491</v>
      </c>
      <c r="Q88" s="834">
        <f t="shared" si="3"/>
        <v>24569432768.679268</v>
      </c>
      <c r="R88" s="835"/>
      <c r="S88" s="836" t="s">
        <v>489</v>
      </c>
      <c r="T88" s="837"/>
      <c r="U88" s="838"/>
    </row>
    <row r="89" spans="2:21" ht="40.5" customHeight="1" x14ac:dyDescent="0.3">
      <c r="B89" s="220"/>
      <c r="C89" s="219"/>
      <c r="D89" s="831" t="s">
        <v>154</v>
      </c>
      <c r="E89" s="832"/>
      <c r="F89" s="105" t="s">
        <v>155</v>
      </c>
      <c r="G89" s="834">
        <v>774948587</v>
      </c>
      <c r="H89" s="835"/>
      <c r="I89" s="227"/>
      <c r="J89" s="833"/>
      <c r="K89" s="833"/>
      <c r="L89" s="731">
        <v>43367</v>
      </c>
      <c r="M89" s="731"/>
      <c r="N89" s="95"/>
      <c r="O89" s="156">
        <f t="shared" ref="O89:O92" si="5">142.27/111.82</f>
        <v>1.2723126453228404</v>
      </c>
      <c r="P89" s="55" t="s">
        <v>491</v>
      </c>
      <c r="Q89" s="834">
        <f t="shared" si="3"/>
        <v>609086602.92640746</v>
      </c>
      <c r="R89" s="835"/>
      <c r="S89" s="836" t="s">
        <v>489</v>
      </c>
      <c r="T89" s="837"/>
      <c r="U89" s="838"/>
    </row>
    <row r="90" spans="2:21" ht="40.5" customHeight="1" x14ac:dyDescent="0.3">
      <c r="B90" s="220"/>
      <c r="C90" s="219"/>
      <c r="D90" s="831" t="s">
        <v>154</v>
      </c>
      <c r="E90" s="832"/>
      <c r="F90" s="105" t="s">
        <v>155</v>
      </c>
      <c r="G90" s="834">
        <v>500000000</v>
      </c>
      <c r="H90" s="835"/>
      <c r="I90" s="227"/>
      <c r="J90" s="833"/>
      <c r="K90" s="833"/>
      <c r="L90" s="731">
        <v>43368</v>
      </c>
      <c r="M90" s="731"/>
      <c r="N90" s="95"/>
      <c r="O90" s="156">
        <f t="shared" si="5"/>
        <v>1.2723126453228404</v>
      </c>
      <c r="P90" s="55" t="s">
        <v>491</v>
      </c>
      <c r="Q90" s="834">
        <f t="shared" si="3"/>
        <v>392985169.044774</v>
      </c>
      <c r="R90" s="835"/>
      <c r="S90" s="836" t="s">
        <v>489</v>
      </c>
      <c r="T90" s="837"/>
      <c r="U90" s="838"/>
    </row>
    <row r="91" spans="2:21" ht="40.5" customHeight="1" x14ac:dyDescent="0.3">
      <c r="B91" s="220"/>
      <c r="C91" s="219"/>
      <c r="D91" s="831" t="s">
        <v>154</v>
      </c>
      <c r="E91" s="832"/>
      <c r="F91" s="105" t="s">
        <v>155</v>
      </c>
      <c r="G91" s="834">
        <v>15938500</v>
      </c>
      <c r="H91" s="835"/>
      <c r="I91" s="227"/>
      <c r="J91" s="833"/>
      <c r="K91" s="833"/>
      <c r="L91" s="731">
        <v>43369</v>
      </c>
      <c r="M91" s="731"/>
      <c r="N91" s="95"/>
      <c r="O91" s="156">
        <f t="shared" si="5"/>
        <v>1.2723126453228404</v>
      </c>
      <c r="P91" s="55" t="s">
        <v>491</v>
      </c>
      <c r="Q91" s="834">
        <f t="shared" si="3"/>
        <v>12527188.233640261</v>
      </c>
      <c r="R91" s="835"/>
      <c r="S91" s="836" t="s">
        <v>489</v>
      </c>
      <c r="T91" s="837"/>
      <c r="U91" s="838"/>
    </row>
    <row r="92" spans="2:21" ht="40.5" customHeight="1" x14ac:dyDescent="0.3">
      <c r="B92" s="220"/>
      <c r="C92" s="219"/>
      <c r="D92" s="831" t="s">
        <v>154</v>
      </c>
      <c r="E92" s="832"/>
      <c r="F92" s="105" t="s">
        <v>155</v>
      </c>
      <c r="G92" s="834">
        <v>3849112913</v>
      </c>
      <c r="H92" s="835"/>
      <c r="I92" s="227"/>
      <c r="J92" s="833"/>
      <c r="K92" s="833"/>
      <c r="L92" s="731">
        <v>43370</v>
      </c>
      <c r="M92" s="731"/>
      <c r="N92" s="95"/>
      <c r="O92" s="156">
        <f t="shared" si="5"/>
        <v>1.2723126453228404</v>
      </c>
      <c r="P92" s="55" t="s">
        <v>491</v>
      </c>
      <c r="Q92" s="834">
        <f t="shared" si="3"/>
        <v>3025288577.5754547</v>
      </c>
      <c r="R92" s="835"/>
      <c r="S92" s="836" t="s">
        <v>489</v>
      </c>
      <c r="T92" s="837"/>
      <c r="U92" s="838"/>
    </row>
    <row r="93" spans="2:21" ht="40.5" customHeight="1" x14ac:dyDescent="0.3">
      <c r="B93" s="220"/>
      <c r="C93" s="219"/>
      <c r="D93" s="831" t="s">
        <v>154</v>
      </c>
      <c r="E93" s="832"/>
      <c r="F93" s="105" t="s">
        <v>155</v>
      </c>
      <c r="G93" s="834">
        <v>22318303139</v>
      </c>
      <c r="H93" s="835"/>
      <c r="I93" s="227"/>
      <c r="J93" s="833"/>
      <c r="K93" s="833"/>
      <c r="L93" s="731">
        <v>43383</v>
      </c>
      <c r="M93" s="731"/>
      <c r="N93" s="95"/>
      <c r="O93" s="156">
        <f>142.5/111.82</f>
        <v>1.2743695224467895</v>
      </c>
      <c r="P93" s="55" t="s">
        <v>502</v>
      </c>
      <c r="Q93" s="834">
        <f t="shared" si="3"/>
        <v>17513211628.091087</v>
      </c>
      <c r="R93" s="835"/>
      <c r="S93" s="836"/>
      <c r="T93" s="837"/>
      <c r="U93" s="838"/>
    </row>
    <row r="94" spans="2:21" ht="40.5" customHeight="1" x14ac:dyDescent="0.3">
      <c r="B94" s="220"/>
      <c r="C94" s="219"/>
      <c r="D94" s="831" t="s">
        <v>154</v>
      </c>
      <c r="E94" s="832"/>
      <c r="F94" s="105" t="s">
        <v>155</v>
      </c>
      <c r="G94" s="834">
        <v>134904238</v>
      </c>
      <c r="H94" s="835"/>
      <c r="I94" s="227"/>
      <c r="J94" s="833"/>
      <c r="K94" s="833"/>
      <c r="L94" s="731">
        <v>43383</v>
      </c>
      <c r="M94" s="731"/>
      <c r="N94" s="95"/>
      <c r="O94" s="156">
        <f t="shared" ref="O94:O96" si="6">142.5/111.82</f>
        <v>1.2743695224467895</v>
      </c>
      <c r="P94" s="55" t="s">
        <v>502</v>
      </c>
      <c r="Q94" s="834">
        <f t="shared" si="3"/>
        <v>105859592.23270175</v>
      </c>
      <c r="R94" s="835"/>
      <c r="S94" s="836"/>
      <c r="T94" s="837"/>
      <c r="U94" s="838"/>
    </row>
    <row r="95" spans="2:21" ht="40.5" customHeight="1" x14ac:dyDescent="0.3">
      <c r="B95" s="220"/>
      <c r="C95" s="219"/>
      <c r="D95" s="831" t="s">
        <v>154</v>
      </c>
      <c r="E95" s="832"/>
      <c r="F95" s="105" t="s">
        <v>155</v>
      </c>
      <c r="G95" s="834">
        <v>22183398901</v>
      </c>
      <c r="H95" s="835"/>
      <c r="I95" s="227"/>
      <c r="J95" s="833"/>
      <c r="K95" s="833"/>
      <c r="L95" s="731">
        <v>43383</v>
      </c>
      <c r="M95" s="731"/>
      <c r="N95" s="95"/>
      <c r="O95" s="156">
        <f t="shared" si="6"/>
        <v>1.2743695224467895</v>
      </c>
      <c r="P95" s="55" t="s">
        <v>502</v>
      </c>
      <c r="Q95" s="834">
        <f t="shared" si="3"/>
        <v>17407352035.858387</v>
      </c>
      <c r="R95" s="835"/>
      <c r="S95" s="836"/>
      <c r="T95" s="837"/>
      <c r="U95" s="838"/>
    </row>
    <row r="96" spans="2:21" ht="40.5" customHeight="1" x14ac:dyDescent="0.3">
      <c r="B96" s="220"/>
      <c r="C96" s="219"/>
      <c r="D96" s="831" t="s">
        <v>154</v>
      </c>
      <c r="E96" s="832"/>
      <c r="F96" s="105" t="s">
        <v>155</v>
      </c>
      <c r="G96" s="834">
        <v>385000000</v>
      </c>
      <c r="H96" s="835"/>
      <c r="I96" s="227"/>
      <c r="J96" s="833"/>
      <c r="K96" s="833"/>
      <c r="L96" s="731">
        <v>43399</v>
      </c>
      <c r="M96" s="731"/>
      <c r="N96" s="95"/>
      <c r="O96" s="156">
        <f t="shared" si="6"/>
        <v>1.2743695224467895</v>
      </c>
      <c r="P96" s="55" t="s">
        <v>502</v>
      </c>
      <c r="Q96" s="834">
        <f t="shared" si="3"/>
        <v>302110175.43859649</v>
      </c>
      <c r="R96" s="835"/>
      <c r="S96" s="836" t="s">
        <v>489</v>
      </c>
      <c r="T96" s="837"/>
      <c r="U96" s="838"/>
    </row>
    <row r="97" spans="2:21" ht="40.5" customHeight="1" x14ac:dyDescent="0.3">
      <c r="B97" s="220"/>
      <c r="C97" s="219"/>
      <c r="D97" s="831" t="s">
        <v>154</v>
      </c>
      <c r="E97" s="832"/>
      <c r="F97" s="105" t="s">
        <v>155</v>
      </c>
      <c r="G97" s="834">
        <v>14493870000</v>
      </c>
      <c r="H97" s="835"/>
      <c r="I97" s="227"/>
      <c r="J97" s="833"/>
      <c r="K97" s="833"/>
      <c r="L97" s="731">
        <v>43431</v>
      </c>
      <c r="M97" s="731"/>
      <c r="N97" s="95"/>
      <c r="O97" s="156">
        <f>142.67/111.82</f>
        <v>1.2758898229297084</v>
      </c>
      <c r="P97" s="55" t="s">
        <v>510</v>
      </c>
      <c r="Q97" s="834">
        <f t="shared" si="3"/>
        <v>11359813159.03834</v>
      </c>
      <c r="R97" s="835"/>
      <c r="S97" s="836" t="s">
        <v>489</v>
      </c>
      <c r="T97" s="837"/>
      <c r="U97" s="838"/>
    </row>
    <row r="98" spans="2:21" ht="40.5" customHeight="1" x14ac:dyDescent="0.3">
      <c r="B98" s="220"/>
      <c r="C98" s="219"/>
      <c r="D98" s="831" t="s">
        <v>154</v>
      </c>
      <c r="E98" s="832"/>
      <c r="F98" s="105" t="s">
        <v>155</v>
      </c>
      <c r="G98" s="834">
        <v>4980000000</v>
      </c>
      <c r="H98" s="835"/>
      <c r="I98" s="227"/>
      <c r="J98" s="46"/>
      <c r="K98" s="46"/>
      <c r="L98" s="731">
        <v>43494</v>
      </c>
      <c r="M98" s="731"/>
      <c r="N98" s="95"/>
      <c r="O98" s="156">
        <f>100/78.05</f>
        <v>1.2812299807815504</v>
      </c>
      <c r="P98" s="55" t="s">
        <v>541</v>
      </c>
      <c r="Q98" s="834">
        <f t="shared" si="3"/>
        <v>3886889999.9999995</v>
      </c>
      <c r="R98" s="835"/>
      <c r="S98" s="836" t="s">
        <v>555</v>
      </c>
      <c r="T98" s="837"/>
      <c r="U98" s="838"/>
    </row>
    <row r="99" spans="2:21" ht="40.5" customHeight="1" x14ac:dyDescent="0.3">
      <c r="B99" s="220"/>
      <c r="C99" s="219"/>
      <c r="D99" s="831" t="s">
        <v>154</v>
      </c>
      <c r="E99" s="832"/>
      <c r="F99" s="105" t="s">
        <v>155</v>
      </c>
      <c r="G99" s="834">
        <v>645000000</v>
      </c>
      <c r="H99" s="835"/>
      <c r="I99" s="227"/>
      <c r="J99" s="46"/>
      <c r="K99" s="46"/>
      <c r="L99" s="731">
        <v>43495</v>
      </c>
      <c r="M99" s="731"/>
      <c r="N99" s="95"/>
      <c r="O99" s="156">
        <f>100/78.05</f>
        <v>1.2812299807815504</v>
      </c>
      <c r="P99" s="55" t="s">
        <v>541</v>
      </c>
      <c r="Q99" s="834">
        <f t="shared" si="3"/>
        <v>503422499.99999994</v>
      </c>
      <c r="R99" s="835"/>
      <c r="S99" s="836" t="s">
        <v>555</v>
      </c>
      <c r="T99" s="837"/>
      <c r="U99" s="838"/>
    </row>
    <row r="100" spans="2:21" ht="40.5" customHeight="1" x14ac:dyDescent="0.3">
      <c r="B100" s="220"/>
      <c r="C100" s="219"/>
      <c r="D100" s="831" t="s">
        <v>154</v>
      </c>
      <c r="E100" s="832"/>
      <c r="F100" s="105" t="s">
        <v>155</v>
      </c>
      <c r="G100" s="834">
        <v>16875000000</v>
      </c>
      <c r="H100" s="835"/>
      <c r="I100" s="227"/>
      <c r="J100" s="46"/>
      <c r="K100" s="46"/>
      <c r="L100" s="731">
        <v>43497</v>
      </c>
      <c r="M100" s="731"/>
      <c r="N100" s="95"/>
      <c r="O100" s="156">
        <f>100/78.05</f>
        <v>1.2812299807815504</v>
      </c>
      <c r="P100" s="55" t="s">
        <v>541</v>
      </c>
      <c r="Q100" s="834">
        <f t="shared" si="3"/>
        <v>13170937500</v>
      </c>
      <c r="R100" s="835"/>
      <c r="S100" s="836" t="s">
        <v>555</v>
      </c>
      <c r="T100" s="837"/>
      <c r="U100" s="838"/>
    </row>
    <row r="101" spans="2:21" ht="40.5" customHeight="1" x14ac:dyDescent="0.3">
      <c r="B101" s="220"/>
      <c r="C101" s="219"/>
      <c r="D101" s="831" t="s">
        <v>154</v>
      </c>
      <c r="E101" s="832"/>
      <c r="F101" s="105" t="s">
        <v>155</v>
      </c>
      <c r="G101" s="834">
        <v>9562500000</v>
      </c>
      <c r="H101" s="835"/>
      <c r="I101" s="227"/>
      <c r="J101" s="46"/>
      <c r="K101" s="46"/>
      <c r="L101" s="731">
        <v>43504</v>
      </c>
      <c r="M101" s="731"/>
      <c r="N101" s="95"/>
      <c r="O101" s="156">
        <f>100.6/78.05</f>
        <v>1.2889173606662396</v>
      </c>
      <c r="P101" s="55" t="s">
        <v>545</v>
      </c>
      <c r="Q101" s="834">
        <f t="shared" si="3"/>
        <v>7419017147.1172962</v>
      </c>
      <c r="R101" s="835"/>
      <c r="S101" s="836" t="s">
        <v>555</v>
      </c>
      <c r="T101" s="837"/>
      <c r="U101" s="838"/>
    </row>
    <row r="102" spans="2:21" ht="40.5" customHeight="1" x14ac:dyDescent="0.3">
      <c r="B102" s="220"/>
      <c r="C102" s="219"/>
      <c r="D102" s="831" t="s">
        <v>154</v>
      </c>
      <c r="E102" s="832"/>
      <c r="F102" s="105" t="s">
        <v>155</v>
      </c>
      <c r="G102" s="834">
        <v>9562500000</v>
      </c>
      <c r="H102" s="835"/>
      <c r="I102" s="227"/>
      <c r="J102" s="46"/>
      <c r="K102" s="46"/>
      <c r="L102" s="731">
        <v>43504</v>
      </c>
      <c r="M102" s="731"/>
      <c r="N102" s="95"/>
      <c r="O102" s="156">
        <f t="shared" ref="O102:O103" si="7">100.6/78.05</f>
        <v>1.2889173606662396</v>
      </c>
      <c r="P102" s="55" t="s">
        <v>545</v>
      </c>
      <c r="Q102" s="834">
        <f t="shared" si="3"/>
        <v>7419017147.1172962</v>
      </c>
      <c r="R102" s="835"/>
      <c r="S102" s="836" t="s">
        <v>555</v>
      </c>
      <c r="T102" s="837"/>
      <c r="U102" s="838"/>
    </row>
    <row r="103" spans="2:21" ht="40.5" customHeight="1" x14ac:dyDescent="0.3">
      <c r="B103" s="220"/>
      <c r="C103" s="219"/>
      <c r="D103" s="831" t="s">
        <v>154</v>
      </c>
      <c r="E103" s="832"/>
      <c r="F103" s="105" t="s">
        <v>155</v>
      </c>
      <c r="G103" s="834">
        <v>6375000004.9799995</v>
      </c>
      <c r="H103" s="835"/>
      <c r="I103" s="227"/>
      <c r="J103" s="46"/>
      <c r="K103" s="46"/>
      <c r="L103" s="731">
        <v>43522</v>
      </c>
      <c r="M103" s="731"/>
      <c r="N103" s="95"/>
      <c r="O103" s="156">
        <f t="shared" si="7"/>
        <v>1.2889173606662396</v>
      </c>
      <c r="P103" s="55" t="s">
        <v>545</v>
      </c>
      <c r="Q103" s="834">
        <f t="shared" si="3"/>
        <v>4946011435.275238</v>
      </c>
      <c r="R103" s="835"/>
      <c r="S103" s="836" t="s">
        <v>555</v>
      </c>
      <c r="T103" s="837"/>
      <c r="U103" s="838"/>
    </row>
    <row r="104" spans="2:21" ht="40.5" customHeight="1" x14ac:dyDescent="0.3">
      <c r="B104" s="220"/>
      <c r="C104" s="219"/>
      <c r="D104" s="831" t="s">
        <v>154</v>
      </c>
      <c r="E104" s="832"/>
      <c r="F104" s="105" t="s">
        <v>155</v>
      </c>
      <c r="G104" s="834">
        <v>18000000000</v>
      </c>
      <c r="H104" s="835"/>
      <c r="I104" s="227"/>
      <c r="J104" s="46"/>
      <c r="K104" s="46"/>
      <c r="L104" s="731">
        <v>43544</v>
      </c>
      <c r="M104" s="731"/>
      <c r="N104" s="95"/>
      <c r="O104" s="156">
        <f>101.18/78.05</f>
        <v>1.2963484945547727</v>
      </c>
      <c r="P104" s="55" t="s">
        <v>556</v>
      </c>
      <c r="Q104" s="834">
        <f t="shared" si="3"/>
        <v>13885155169.00573</v>
      </c>
      <c r="R104" s="835"/>
      <c r="S104" s="836" t="s">
        <v>555</v>
      </c>
      <c r="T104" s="837"/>
      <c r="U104" s="838"/>
    </row>
    <row r="105" spans="2:21" ht="40.5" customHeight="1" x14ac:dyDescent="0.3">
      <c r="B105" s="220"/>
      <c r="C105" s="219"/>
      <c r="D105" s="831" t="s">
        <v>154</v>
      </c>
      <c r="E105" s="832"/>
      <c r="F105" s="105" t="s">
        <v>155</v>
      </c>
      <c r="G105" s="834">
        <v>13500000000</v>
      </c>
      <c r="H105" s="835"/>
      <c r="I105" s="227"/>
      <c r="J105" s="46"/>
      <c r="K105" s="46"/>
      <c r="L105" s="731">
        <v>43546</v>
      </c>
      <c r="M105" s="731"/>
      <c r="N105" s="95"/>
      <c r="O105" s="156">
        <f>101.18/78.05</f>
        <v>1.2963484945547727</v>
      </c>
      <c r="P105" s="55" t="s">
        <v>556</v>
      </c>
      <c r="Q105" s="834">
        <f t="shared" si="3"/>
        <v>10413866376.754297</v>
      </c>
      <c r="R105" s="835"/>
      <c r="S105" s="836" t="s">
        <v>555</v>
      </c>
      <c r="T105" s="837"/>
      <c r="U105" s="838"/>
    </row>
    <row r="106" spans="2:21" ht="40.5" customHeight="1" x14ac:dyDescent="0.3">
      <c r="B106" s="220"/>
      <c r="C106" s="219"/>
      <c r="D106" s="831" t="s">
        <v>154</v>
      </c>
      <c r="E106" s="832"/>
      <c r="F106" s="105" t="s">
        <v>155</v>
      </c>
      <c r="G106" s="834">
        <v>8000000000</v>
      </c>
      <c r="H106" s="835"/>
      <c r="I106" s="227"/>
      <c r="J106" s="46"/>
      <c r="K106" s="46"/>
      <c r="L106" s="731">
        <v>43551</v>
      </c>
      <c r="M106" s="731"/>
      <c r="N106" s="95"/>
      <c r="O106" s="156">
        <f>101.18/78.05</f>
        <v>1.2963484945547727</v>
      </c>
      <c r="P106" s="55" t="s">
        <v>556</v>
      </c>
      <c r="Q106" s="834">
        <f t="shared" si="3"/>
        <v>6171180075.113658</v>
      </c>
      <c r="R106" s="835"/>
      <c r="S106" s="836" t="s">
        <v>555</v>
      </c>
      <c r="T106" s="837"/>
      <c r="U106" s="838"/>
    </row>
    <row r="107" spans="2:21" ht="40.5" customHeight="1" x14ac:dyDescent="0.3">
      <c r="B107" s="220"/>
      <c r="C107" s="219"/>
      <c r="D107" s="831" t="s">
        <v>154</v>
      </c>
      <c r="E107" s="832"/>
      <c r="F107" s="105" t="s">
        <v>155</v>
      </c>
      <c r="G107" s="834">
        <v>21527000000</v>
      </c>
      <c r="H107" s="835"/>
      <c r="I107" s="227"/>
      <c r="J107" s="46"/>
      <c r="K107" s="46"/>
      <c r="L107" s="731">
        <v>43570</v>
      </c>
      <c r="M107" s="731"/>
      <c r="N107" s="95"/>
      <c r="O107" s="156">
        <f>101.62/78.05</f>
        <v>1.3019859064702115</v>
      </c>
      <c r="P107" s="55" t="s">
        <v>560</v>
      </c>
      <c r="Q107" s="834">
        <f t="shared" si="3"/>
        <v>16533973135.209602</v>
      </c>
      <c r="R107" s="835"/>
      <c r="S107" s="836" t="s">
        <v>555</v>
      </c>
      <c r="T107" s="837"/>
      <c r="U107" s="838"/>
    </row>
    <row r="108" spans="2:21" ht="40.5" customHeight="1" x14ac:dyDescent="0.3">
      <c r="B108" s="220"/>
      <c r="C108" s="219"/>
      <c r="D108" s="831" t="s">
        <v>154</v>
      </c>
      <c r="E108" s="832"/>
      <c r="F108" s="105" t="s">
        <v>155</v>
      </c>
      <c r="G108" s="834">
        <v>11732000000</v>
      </c>
      <c r="H108" s="835"/>
      <c r="I108" s="227"/>
      <c r="J108" s="46"/>
      <c r="K108" s="46"/>
      <c r="L108" s="731">
        <v>43580</v>
      </c>
      <c r="M108" s="731"/>
      <c r="N108" s="95"/>
      <c r="O108" s="156">
        <f>101.62/78.05</f>
        <v>1.3019859064702115</v>
      </c>
      <c r="P108" s="55" t="s">
        <v>560</v>
      </c>
      <c r="Q108" s="834">
        <f t="shared" si="3"/>
        <v>9010850226.3333988</v>
      </c>
      <c r="R108" s="835"/>
      <c r="S108" s="836" t="s">
        <v>555</v>
      </c>
      <c r="T108" s="837"/>
      <c r="U108" s="838"/>
    </row>
    <row r="109" spans="2:21" ht="42" customHeight="1" x14ac:dyDescent="0.3">
      <c r="B109" s="220"/>
      <c r="C109" s="219"/>
      <c r="D109" s="831" t="s">
        <v>154</v>
      </c>
      <c r="E109" s="832"/>
      <c r="F109" s="105" t="s">
        <v>155</v>
      </c>
      <c r="G109" s="834">
        <v>4875000000</v>
      </c>
      <c r="H109" s="835"/>
      <c r="I109" s="227"/>
      <c r="J109" s="46"/>
      <c r="K109" s="46"/>
      <c r="L109" s="731">
        <v>43581</v>
      </c>
      <c r="M109" s="731"/>
      <c r="N109" s="95"/>
      <c r="O109" s="156">
        <f>101.62/78.05</f>
        <v>1.3019859064702115</v>
      </c>
      <c r="P109" s="55" t="s">
        <v>560</v>
      </c>
      <c r="Q109" s="834">
        <f t="shared" si="3"/>
        <v>3744280161.3855538</v>
      </c>
      <c r="R109" s="835"/>
      <c r="S109" s="836" t="s">
        <v>618</v>
      </c>
      <c r="T109" s="837"/>
      <c r="U109" s="838"/>
    </row>
    <row r="110" spans="2:21" ht="42" customHeight="1" x14ac:dyDescent="0.3">
      <c r="B110" s="220"/>
      <c r="C110" s="219"/>
      <c r="D110" s="831" t="s">
        <v>154</v>
      </c>
      <c r="E110" s="832"/>
      <c r="F110" s="105" t="s">
        <v>155</v>
      </c>
      <c r="G110" s="834">
        <v>3366000000</v>
      </c>
      <c r="H110" s="835"/>
      <c r="I110" s="227"/>
      <c r="J110" s="46"/>
      <c r="K110" s="46"/>
      <c r="L110" s="731">
        <v>43591</v>
      </c>
      <c r="M110" s="731"/>
      <c r="N110" s="95"/>
      <c r="O110" s="156">
        <f>102.12/78.05</f>
        <v>1.3083920563741192</v>
      </c>
      <c r="P110" s="55" t="s">
        <v>621</v>
      </c>
      <c r="Q110" s="834">
        <f t="shared" si="3"/>
        <v>2572623384.253819</v>
      </c>
      <c r="R110" s="835"/>
      <c r="S110" s="836" t="s">
        <v>618</v>
      </c>
      <c r="T110" s="837"/>
      <c r="U110" s="838"/>
    </row>
    <row r="111" spans="2:21" ht="31.5" customHeight="1" x14ac:dyDescent="0.3">
      <c r="B111" s="217"/>
      <c r="C111" s="217"/>
      <c r="D111" s="106" t="s">
        <v>239</v>
      </c>
      <c r="E111" s="105"/>
      <c r="F111" s="105"/>
      <c r="G111" s="839">
        <f>SUM(G15:H110)</f>
        <v>384347324524.47998</v>
      </c>
      <c r="H111" s="840"/>
      <c r="I111" s="227"/>
      <c r="J111" s="46"/>
      <c r="K111" s="46"/>
      <c r="L111" s="47"/>
      <c r="M111" s="47"/>
      <c r="N111" s="48"/>
      <c r="O111" s="48"/>
      <c r="P111" s="48"/>
      <c r="Q111" s="828">
        <f>SUM(Q15:R110)</f>
        <v>309017897125.14862</v>
      </c>
      <c r="R111" s="829"/>
      <c r="S111" s="82"/>
      <c r="T111" s="82"/>
      <c r="U111" s="83"/>
    </row>
    <row r="112" spans="2:21" ht="31.5" customHeight="1" x14ac:dyDescent="0.3">
      <c r="B112" s="291"/>
      <c r="C112" s="256"/>
      <c r="D112" s="831" t="s">
        <v>154</v>
      </c>
      <c r="E112" s="832"/>
      <c r="F112" s="105" t="s">
        <v>240</v>
      </c>
      <c r="G112" s="734">
        <v>578332629.87</v>
      </c>
      <c r="H112" s="734"/>
      <c r="I112" s="734"/>
      <c r="J112" s="833"/>
      <c r="K112" s="833"/>
      <c r="L112" s="731">
        <v>42278</v>
      </c>
      <c r="M112" s="731" t="s">
        <v>219</v>
      </c>
      <c r="N112" s="45"/>
      <c r="O112" s="81">
        <f>123.78/111.82</f>
        <v>1.1069576104453587</v>
      </c>
      <c r="P112" s="44" t="s">
        <v>241</v>
      </c>
      <c r="Q112" s="834">
        <f>+G112/O112</f>
        <v>522452372.53242362</v>
      </c>
      <c r="R112" s="835"/>
      <c r="S112" s="830"/>
      <c r="T112" s="830"/>
      <c r="U112" s="830"/>
    </row>
    <row r="113" spans="2:21" ht="31.5" customHeight="1" x14ac:dyDescent="0.3">
      <c r="B113" s="291"/>
      <c r="C113" s="256"/>
      <c r="D113" s="831" t="s">
        <v>154</v>
      </c>
      <c r="E113" s="832"/>
      <c r="F113" s="105" t="s">
        <v>240</v>
      </c>
      <c r="G113" s="734">
        <v>906673067.28999996</v>
      </c>
      <c r="H113" s="734"/>
      <c r="I113" s="734"/>
      <c r="J113" s="833"/>
      <c r="K113" s="833"/>
      <c r="L113" s="731">
        <v>42369</v>
      </c>
      <c r="M113" s="731" t="s">
        <v>219</v>
      </c>
      <c r="N113" s="45"/>
      <c r="O113" s="156">
        <f>125.37/111.82</f>
        <v>1.1211768914326596</v>
      </c>
      <c r="P113" s="44" t="s">
        <v>222</v>
      </c>
      <c r="Q113" s="834">
        <f>+G113/O113</f>
        <v>808679766.96472681</v>
      </c>
      <c r="R113" s="835"/>
      <c r="S113" s="830"/>
      <c r="T113" s="830"/>
      <c r="U113" s="830"/>
    </row>
    <row r="114" spans="2:21" ht="47.25" customHeight="1" x14ac:dyDescent="0.3">
      <c r="B114" s="222"/>
      <c r="C114" s="221" t="s">
        <v>947</v>
      </c>
      <c r="D114" s="107"/>
      <c r="E114" s="107"/>
      <c r="F114" s="107"/>
      <c r="G114" s="826">
        <f>+G111+G112+G113</f>
        <v>385832330221.63995</v>
      </c>
      <c r="H114" s="827"/>
      <c r="I114" s="49"/>
      <c r="J114" s="46"/>
      <c r="K114" s="46"/>
      <c r="L114" s="47"/>
      <c r="M114" s="47"/>
      <c r="N114" s="48"/>
      <c r="O114" s="48"/>
      <c r="P114" s="48"/>
      <c r="Q114" s="828">
        <f>+Q111+Q112+Q113</f>
        <v>310349029264.64575</v>
      </c>
      <c r="R114" s="829"/>
      <c r="S114" s="50"/>
      <c r="T114" s="50"/>
      <c r="U114" s="51"/>
    </row>
    <row r="115" spans="2:21" ht="31.5" customHeight="1" x14ac:dyDescent="0.3">
      <c r="B115" s="220"/>
      <c r="C115" s="218"/>
      <c r="D115" s="108"/>
      <c r="E115" s="108"/>
      <c r="F115" s="108"/>
      <c r="G115" s="154"/>
      <c r="H115" s="154"/>
      <c r="I115" s="154"/>
      <c r="J115" s="46"/>
      <c r="K115" s="46"/>
      <c r="L115" s="47"/>
      <c r="M115" s="47"/>
      <c r="N115" s="48"/>
      <c r="O115" s="48"/>
      <c r="P115" s="48"/>
      <c r="Q115" s="154"/>
      <c r="R115" s="154"/>
      <c r="S115" s="50"/>
      <c r="T115" s="50"/>
      <c r="U115" s="51"/>
    </row>
    <row r="116" spans="2:21" ht="31.5" customHeight="1" x14ac:dyDescent="0.3">
      <c r="B116" s="412" t="s">
        <v>242</v>
      </c>
      <c r="C116" s="413"/>
      <c r="D116" s="413"/>
      <c r="E116" s="413"/>
      <c r="F116" s="413"/>
      <c r="G116" s="413"/>
      <c r="H116" s="413"/>
      <c r="I116" s="413"/>
      <c r="J116" s="413"/>
      <c r="K116" s="413"/>
      <c r="L116" s="413"/>
      <c r="M116" s="413"/>
      <c r="N116" s="413"/>
      <c r="O116" s="413"/>
      <c r="P116" s="413"/>
      <c r="Q116" s="413"/>
      <c r="R116" s="413"/>
      <c r="S116" s="413"/>
      <c r="T116" s="413"/>
      <c r="U116" s="414"/>
    </row>
    <row r="117" spans="2:21" x14ac:dyDescent="0.3">
      <c r="B117" s="750" t="s">
        <v>141</v>
      </c>
      <c r="C117" s="750"/>
      <c r="D117" s="741" t="s">
        <v>142</v>
      </c>
      <c r="E117" s="741"/>
      <c r="F117" s="741" t="s">
        <v>143</v>
      </c>
      <c r="G117" s="751" t="s">
        <v>144</v>
      </c>
      <c r="H117" s="751"/>
      <c r="I117" s="751"/>
      <c r="J117" s="751"/>
      <c r="K117" s="751"/>
      <c r="L117" s="751"/>
      <c r="M117" s="751"/>
      <c r="N117" s="751" t="s">
        <v>145</v>
      </c>
      <c r="O117" s="751"/>
      <c r="P117" s="751"/>
      <c r="Q117" s="751"/>
      <c r="R117" s="751"/>
      <c r="S117" s="751" t="s">
        <v>101</v>
      </c>
      <c r="T117" s="751"/>
      <c r="U117" s="751"/>
    </row>
    <row r="118" spans="2:21" ht="15" customHeight="1" x14ac:dyDescent="0.3">
      <c r="B118" s="750"/>
      <c r="C118" s="750"/>
      <c r="D118" s="741"/>
      <c r="E118" s="741"/>
      <c r="F118" s="741"/>
      <c r="G118" s="740" t="s">
        <v>146</v>
      </c>
      <c r="H118" s="741"/>
      <c r="I118" s="741"/>
      <c r="J118" s="740" t="s">
        <v>147</v>
      </c>
      <c r="K118" s="740"/>
      <c r="L118" s="740" t="s">
        <v>148</v>
      </c>
      <c r="M118" s="740"/>
      <c r="N118" s="228" t="s">
        <v>149</v>
      </c>
      <c r="O118" s="228" t="s">
        <v>150</v>
      </c>
      <c r="P118" s="228" t="s">
        <v>151</v>
      </c>
      <c r="Q118" s="740" t="s">
        <v>152</v>
      </c>
      <c r="R118" s="740"/>
      <c r="S118" s="751"/>
      <c r="T118" s="751"/>
      <c r="U118" s="751"/>
    </row>
    <row r="119" spans="2:21" ht="28.5" customHeight="1" x14ac:dyDescent="0.3">
      <c r="B119" s="291" t="s">
        <v>153</v>
      </c>
      <c r="C119" s="256"/>
      <c r="D119" s="582" t="s">
        <v>242</v>
      </c>
      <c r="E119" s="582"/>
      <c r="F119" s="105" t="s">
        <v>155</v>
      </c>
      <c r="G119" s="793">
        <v>1792505269</v>
      </c>
      <c r="H119" s="793"/>
      <c r="I119" s="793"/>
      <c r="J119" s="806" t="s">
        <v>156</v>
      </c>
      <c r="K119" s="806"/>
      <c r="L119" s="817">
        <v>42278</v>
      </c>
      <c r="M119" s="818"/>
      <c r="N119" s="230">
        <v>1630902678</v>
      </c>
      <c r="O119" s="81">
        <f>123.78/111.82</f>
        <v>1.1069576104453587</v>
      </c>
      <c r="P119" s="157" t="s">
        <v>172</v>
      </c>
      <c r="Q119" s="824">
        <f t="shared" ref="Q119:Q138" si="8">+G119/O119</f>
        <v>1619307959.1176279</v>
      </c>
      <c r="R119" s="825"/>
      <c r="S119" s="254" t="s">
        <v>243</v>
      </c>
      <c r="T119" s="254"/>
      <c r="U119" s="254"/>
    </row>
    <row r="120" spans="2:21" ht="27.75" customHeight="1" x14ac:dyDescent="0.3">
      <c r="B120" s="291" t="s">
        <v>157</v>
      </c>
      <c r="C120" s="256"/>
      <c r="D120" s="582" t="s">
        <v>242</v>
      </c>
      <c r="E120" s="582"/>
      <c r="F120" s="105" t="s">
        <v>155</v>
      </c>
      <c r="G120" s="793">
        <v>1805267351.8</v>
      </c>
      <c r="H120" s="793"/>
      <c r="I120" s="793"/>
      <c r="J120" s="806" t="s">
        <v>156</v>
      </c>
      <c r="K120" s="806"/>
      <c r="L120" s="817">
        <v>42311</v>
      </c>
      <c r="M120" s="818"/>
      <c r="N120" s="230">
        <v>1630902678</v>
      </c>
      <c r="O120" s="156">
        <f>124.62/111.82</f>
        <v>1.1144696834197818</v>
      </c>
      <c r="P120" s="158" t="s">
        <v>177</v>
      </c>
      <c r="Q120" s="779">
        <f>+G120/O120</f>
        <v>1619844288.8643556</v>
      </c>
      <c r="R120" s="780"/>
      <c r="S120" s="254" t="s">
        <v>243</v>
      </c>
      <c r="T120" s="254"/>
      <c r="U120" s="254"/>
    </row>
    <row r="121" spans="2:21" ht="27.75" customHeight="1" x14ac:dyDescent="0.3">
      <c r="B121" s="291" t="s">
        <v>157</v>
      </c>
      <c r="C121" s="256"/>
      <c r="D121" s="582" t="s">
        <v>242</v>
      </c>
      <c r="E121" s="582"/>
      <c r="F121" s="105" t="s">
        <v>155</v>
      </c>
      <c r="G121" s="793">
        <v>12313884</v>
      </c>
      <c r="H121" s="793"/>
      <c r="I121" s="793"/>
      <c r="J121" s="806" t="s">
        <v>156</v>
      </c>
      <c r="K121" s="806"/>
      <c r="L121" s="817">
        <v>42367</v>
      </c>
      <c r="M121" s="818"/>
      <c r="N121" s="230">
        <v>1630902678</v>
      </c>
      <c r="O121" s="156">
        <f>125.37/111.82</f>
        <v>1.1211768914326596</v>
      </c>
      <c r="P121" s="158" t="s">
        <v>179</v>
      </c>
      <c r="Q121" s="779">
        <f t="shared" ref="Q121" si="9">+G121/O121</f>
        <v>10982998.395788467</v>
      </c>
      <c r="R121" s="780"/>
      <c r="S121" s="254" t="s">
        <v>243</v>
      </c>
      <c r="T121" s="254"/>
      <c r="U121" s="254"/>
    </row>
    <row r="122" spans="2:21" ht="28.5" customHeight="1" x14ac:dyDescent="0.3">
      <c r="B122" s="291" t="s">
        <v>159</v>
      </c>
      <c r="C122" s="256"/>
      <c r="D122" s="582" t="s">
        <v>242</v>
      </c>
      <c r="E122" s="582"/>
      <c r="F122" s="105" t="s">
        <v>155</v>
      </c>
      <c r="G122" s="793">
        <v>1828541334</v>
      </c>
      <c r="H122" s="793"/>
      <c r="I122" s="793"/>
      <c r="J122" s="821" t="s">
        <v>244</v>
      </c>
      <c r="K122" s="821"/>
      <c r="L122" s="817">
        <v>42367</v>
      </c>
      <c r="M122" s="818"/>
      <c r="N122" s="230">
        <v>1630902678</v>
      </c>
      <c r="O122" s="156">
        <f>125.37/111.82</f>
        <v>1.1211768914326596</v>
      </c>
      <c r="P122" s="158" t="s">
        <v>179</v>
      </c>
      <c r="Q122" s="779">
        <f t="shared" si="8"/>
        <v>1630912434.9356306</v>
      </c>
      <c r="R122" s="780"/>
      <c r="S122" s="254" t="s">
        <v>243</v>
      </c>
      <c r="T122" s="254"/>
      <c r="U122" s="254"/>
    </row>
    <row r="123" spans="2:21" ht="27" customHeight="1" x14ac:dyDescent="0.3">
      <c r="B123" s="291" t="s">
        <v>161</v>
      </c>
      <c r="C123" s="256"/>
      <c r="D123" s="582" t="s">
        <v>242</v>
      </c>
      <c r="E123" s="582"/>
      <c r="F123" s="105" t="s">
        <v>155</v>
      </c>
      <c r="G123" s="793">
        <v>1839906750</v>
      </c>
      <c r="H123" s="793"/>
      <c r="I123" s="793"/>
      <c r="J123" s="822" t="s">
        <v>245</v>
      </c>
      <c r="K123" s="823"/>
      <c r="L123" s="817">
        <v>42387</v>
      </c>
      <c r="M123" s="818">
        <v>42387</v>
      </c>
      <c r="N123" s="230">
        <v>1630902678</v>
      </c>
      <c r="O123" s="156">
        <f>126.15/111.82</f>
        <v>1.1281523877660526</v>
      </c>
      <c r="P123" s="158" t="s">
        <v>184</v>
      </c>
      <c r="Q123" s="779">
        <f t="shared" si="8"/>
        <v>1630902677.6456599</v>
      </c>
      <c r="R123" s="780"/>
      <c r="S123" s="254" t="s">
        <v>243</v>
      </c>
      <c r="T123" s="254"/>
      <c r="U123" s="254"/>
    </row>
    <row r="124" spans="2:21" ht="27" customHeight="1" x14ac:dyDescent="0.3">
      <c r="B124" s="291" t="s">
        <v>161</v>
      </c>
      <c r="C124" s="256"/>
      <c r="D124" s="582" t="s">
        <v>242</v>
      </c>
      <c r="E124" s="582"/>
      <c r="F124" s="105" t="s">
        <v>155</v>
      </c>
      <c r="G124" s="793">
        <v>13080610</v>
      </c>
      <c r="H124" s="793"/>
      <c r="I124" s="793"/>
      <c r="J124" s="822" t="s">
        <v>245</v>
      </c>
      <c r="K124" s="823"/>
      <c r="L124" s="817">
        <v>42395</v>
      </c>
      <c r="M124" s="818">
        <v>42387</v>
      </c>
      <c r="N124" s="230">
        <v>0</v>
      </c>
      <c r="O124" s="156">
        <f>126.15/111.82</f>
        <v>1.1281523877660526</v>
      </c>
      <c r="P124" s="158" t="s">
        <v>184</v>
      </c>
      <c r="Q124" s="824">
        <f t="shared" si="8"/>
        <v>11594719.066191042</v>
      </c>
      <c r="R124" s="825"/>
      <c r="S124" s="254" t="s">
        <v>243</v>
      </c>
      <c r="T124" s="254"/>
      <c r="U124" s="254"/>
    </row>
    <row r="125" spans="2:21" ht="26.25" customHeight="1" x14ac:dyDescent="0.3">
      <c r="B125" s="291" t="s">
        <v>163</v>
      </c>
      <c r="C125" s="256"/>
      <c r="D125" s="582" t="s">
        <v>242</v>
      </c>
      <c r="E125" s="582"/>
      <c r="F125" s="105" t="s">
        <v>155</v>
      </c>
      <c r="G125" s="793">
        <v>1863680417</v>
      </c>
      <c r="H125" s="793"/>
      <c r="I125" s="793"/>
      <c r="J125" s="821" t="s">
        <v>246</v>
      </c>
      <c r="K125" s="821"/>
      <c r="L125" s="817">
        <v>42416</v>
      </c>
      <c r="M125" s="818">
        <v>42416</v>
      </c>
      <c r="N125" s="230">
        <v>1630902678</v>
      </c>
      <c r="O125" s="156">
        <f>127.78/111.82</f>
        <v>1.1427293865140404</v>
      </c>
      <c r="P125" s="158" t="s">
        <v>187</v>
      </c>
      <c r="Q125" s="779">
        <f t="shared" si="8"/>
        <v>1630902678.266865</v>
      </c>
      <c r="R125" s="780"/>
      <c r="S125" s="254" t="s">
        <v>247</v>
      </c>
      <c r="T125" s="254"/>
      <c r="U125" s="254"/>
    </row>
    <row r="126" spans="2:21" ht="26.25" customHeight="1" x14ac:dyDescent="0.3">
      <c r="B126" s="291" t="s">
        <v>165</v>
      </c>
      <c r="C126" s="256"/>
      <c r="D126" s="582" t="s">
        <v>242</v>
      </c>
      <c r="E126" s="582"/>
      <c r="F126" s="105" t="s">
        <v>155</v>
      </c>
      <c r="G126" s="793">
        <v>1887454082.99</v>
      </c>
      <c r="H126" s="793"/>
      <c r="I126" s="793"/>
      <c r="J126" s="822" t="s">
        <v>248</v>
      </c>
      <c r="K126" s="823"/>
      <c r="L126" s="817">
        <v>42445</v>
      </c>
      <c r="M126" s="818">
        <v>42445</v>
      </c>
      <c r="N126" s="230">
        <v>1630902678</v>
      </c>
      <c r="O126" s="156">
        <f>129.41/111.82</f>
        <v>1.1573063852620282</v>
      </c>
      <c r="P126" s="158" t="s">
        <v>191</v>
      </c>
      <c r="Q126" s="779">
        <f t="shared" si="8"/>
        <v>1630902677.9997048</v>
      </c>
      <c r="R126" s="780"/>
      <c r="S126" s="254" t="s">
        <v>243</v>
      </c>
      <c r="T126" s="254"/>
      <c r="U126" s="254"/>
    </row>
    <row r="127" spans="2:21" ht="27.75" customHeight="1" x14ac:dyDescent="0.3">
      <c r="B127" s="291" t="s">
        <v>167</v>
      </c>
      <c r="C127" s="256"/>
      <c r="D127" s="582" t="s">
        <v>242</v>
      </c>
      <c r="E127" s="582"/>
      <c r="F127" s="105" t="s">
        <v>155</v>
      </c>
      <c r="G127" s="793">
        <v>1905247870</v>
      </c>
      <c r="H127" s="793"/>
      <c r="I127" s="793"/>
      <c r="J127" s="822" t="s">
        <v>249</v>
      </c>
      <c r="K127" s="823"/>
      <c r="L127" s="817">
        <v>42474</v>
      </c>
      <c r="M127" s="818">
        <v>42474</v>
      </c>
      <c r="N127" s="230">
        <v>1630902678</v>
      </c>
      <c r="O127" s="156">
        <f>130.63/111.82</f>
        <v>1.1682167769629763</v>
      </c>
      <c r="P127" s="158" t="s">
        <v>196</v>
      </c>
      <c r="Q127" s="779">
        <f t="shared" si="8"/>
        <v>1630902677.9713693</v>
      </c>
      <c r="R127" s="780"/>
      <c r="S127" s="254" t="s">
        <v>247</v>
      </c>
      <c r="T127" s="254"/>
      <c r="U127" s="254"/>
    </row>
    <row r="128" spans="2:21" ht="27.75" customHeight="1" x14ac:dyDescent="0.3">
      <c r="B128" s="291" t="s">
        <v>169</v>
      </c>
      <c r="C128" s="256"/>
      <c r="D128" s="582" t="s">
        <v>242</v>
      </c>
      <c r="E128" s="582"/>
      <c r="F128" s="105" t="s">
        <v>155</v>
      </c>
      <c r="G128" s="793">
        <v>1914728166</v>
      </c>
      <c r="H128" s="793"/>
      <c r="I128" s="793"/>
      <c r="J128" s="821" t="s">
        <v>250</v>
      </c>
      <c r="K128" s="821"/>
      <c r="L128" s="817">
        <v>42506</v>
      </c>
      <c r="M128" s="818">
        <v>42506</v>
      </c>
      <c r="N128" s="230">
        <v>1630902678</v>
      </c>
      <c r="O128" s="156">
        <f>131.28/111.82</f>
        <v>1.1740296905741372</v>
      </c>
      <c r="P128" s="158" t="s">
        <v>201</v>
      </c>
      <c r="Q128" s="779">
        <f t="shared" si="8"/>
        <v>1630902677.6517365</v>
      </c>
      <c r="R128" s="780"/>
      <c r="S128" s="254" t="s">
        <v>247</v>
      </c>
      <c r="T128" s="254"/>
      <c r="U128" s="254"/>
    </row>
    <row r="129" spans="2:21" ht="29.25" customHeight="1" x14ac:dyDescent="0.3">
      <c r="B129" s="291" t="s">
        <v>251</v>
      </c>
      <c r="C129" s="256"/>
      <c r="D129" s="582" t="s">
        <v>242</v>
      </c>
      <c r="E129" s="582"/>
      <c r="F129" s="105" t="s">
        <v>155</v>
      </c>
      <c r="G129" s="793">
        <v>1924500164</v>
      </c>
      <c r="H129" s="793"/>
      <c r="I129" s="793"/>
      <c r="J129" s="822" t="s">
        <v>252</v>
      </c>
      <c r="K129" s="823"/>
      <c r="L129" s="817">
        <v>42535</v>
      </c>
      <c r="M129" s="818">
        <v>42535</v>
      </c>
      <c r="N129" s="230">
        <v>1630902678</v>
      </c>
      <c r="O129" s="156">
        <f>131.95/111.82</f>
        <v>1.1800214630656412</v>
      </c>
      <c r="P129" s="158" t="s">
        <v>204</v>
      </c>
      <c r="Q129" s="779">
        <f t="shared" si="8"/>
        <v>1630902677.8209929</v>
      </c>
      <c r="R129" s="780"/>
      <c r="S129" s="254" t="s">
        <v>247</v>
      </c>
      <c r="T129" s="254"/>
      <c r="U129" s="254"/>
    </row>
    <row r="130" spans="2:21" ht="29.25" customHeight="1" x14ac:dyDescent="0.3">
      <c r="B130" s="291" t="s">
        <v>253</v>
      </c>
      <c r="C130" s="256"/>
      <c r="D130" s="582" t="s">
        <v>242</v>
      </c>
      <c r="E130" s="582"/>
      <c r="F130" s="105" t="s">
        <v>155</v>
      </c>
      <c r="G130" s="793">
        <v>1933737765</v>
      </c>
      <c r="H130" s="793"/>
      <c r="I130" s="793"/>
      <c r="J130" s="819" t="s">
        <v>254</v>
      </c>
      <c r="K130" s="820"/>
      <c r="L130" s="817">
        <v>42558</v>
      </c>
      <c r="M130" s="818">
        <v>42558</v>
      </c>
      <c r="N130" s="230">
        <v>1630902678</v>
      </c>
      <c r="O130" s="156">
        <f>132.58/111.82</f>
        <v>1.1856555177964587</v>
      </c>
      <c r="P130" s="158" t="s">
        <v>207</v>
      </c>
      <c r="Q130" s="779">
        <f t="shared" si="8"/>
        <v>1630944010.2753053</v>
      </c>
      <c r="R130" s="780"/>
      <c r="S130" s="254" t="s">
        <v>247</v>
      </c>
      <c r="T130" s="254"/>
      <c r="U130" s="254"/>
    </row>
    <row r="131" spans="2:21" ht="22.5" customHeight="1" x14ac:dyDescent="0.3">
      <c r="B131" s="291" t="s">
        <v>255</v>
      </c>
      <c r="C131" s="256"/>
      <c r="D131" s="582" t="s">
        <v>242</v>
      </c>
      <c r="E131" s="582"/>
      <c r="F131" s="105" t="s">
        <v>155</v>
      </c>
      <c r="G131" s="793">
        <v>1946104392</v>
      </c>
      <c r="H131" s="793"/>
      <c r="I131" s="793"/>
      <c r="J131" s="821" t="s">
        <v>256</v>
      </c>
      <c r="K131" s="821"/>
      <c r="L131" s="817">
        <v>42593</v>
      </c>
      <c r="M131" s="818">
        <v>42593</v>
      </c>
      <c r="N131" s="230">
        <v>1630902678</v>
      </c>
      <c r="O131" s="156">
        <f>133.27/111.82</f>
        <v>1.1918261491683064</v>
      </c>
      <c r="P131" s="158" t="s">
        <v>210</v>
      </c>
      <c r="Q131" s="779">
        <f t="shared" si="8"/>
        <v>1632876064.4814284</v>
      </c>
      <c r="R131" s="780"/>
      <c r="S131" s="254" t="s">
        <v>243</v>
      </c>
      <c r="T131" s="254"/>
      <c r="U131" s="254"/>
    </row>
    <row r="132" spans="2:21" ht="42.75" customHeight="1" x14ac:dyDescent="0.3">
      <c r="B132" s="291" t="s">
        <v>257</v>
      </c>
      <c r="C132" s="256"/>
      <c r="D132" s="582" t="s">
        <v>242</v>
      </c>
      <c r="E132" s="582"/>
      <c r="F132" s="105" t="s">
        <v>155</v>
      </c>
      <c r="G132" s="793">
        <v>1937626728</v>
      </c>
      <c r="H132" s="793"/>
      <c r="I132" s="793"/>
      <c r="J132" s="822" t="s">
        <v>258</v>
      </c>
      <c r="K132" s="823"/>
      <c r="L132" s="817">
        <v>42626</v>
      </c>
      <c r="M132" s="818">
        <v>42626</v>
      </c>
      <c r="N132" s="230">
        <v>1630902678</v>
      </c>
      <c r="O132" s="156">
        <f>132.85/111.82</f>
        <v>1.1880701126810946</v>
      </c>
      <c r="P132" s="158" t="s">
        <v>211</v>
      </c>
      <c r="Q132" s="779">
        <f t="shared" si="8"/>
        <v>1630902677.6436582</v>
      </c>
      <c r="R132" s="780"/>
      <c r="S132" s="254" t="s">
        <v>247</v>
      </c>
      <c r="T132" s="254"/>
      <c r="U132" s="254"/>
    </row>
    <row r="133" spans="2:21" ht="31.5" customHeight="1" x14ac:dyDescent="0.3">
      <c r="B133" s="291" t="s">
        <v>259</v>
      </c>
      <c r="C133" s="256"/>
      <c r="D133" s="582" t="s">
        <v>242</v>
      </c>
      <c r="E133" s="582"/>
      <c r="F133" s="105" t="s">
        <v>155</v>
      </c>
      <c r="G133" s="793">
        <v>1936605773</v>
      </c>
      <c r="H133" s="793"/>
      <c r="I133" s="793"/>
      <c r="J133" s="822" t="s">
        <v>260</v>
      </c>
      <c r="K133" s="823"/>
      <c r="L133" s="817">
        <v>42650</v>
      </c>
      <c r="M133" s="818">
        <v>42650</v>
      </c>
      <c r="N133" s="230">
        <v>1630902678</v>
      </c>
      <c r="O133" s="156">
        <f>132.78/111.82</f>
        <v>1.1874441065998929</v>
      </c>
      <c r="P133" s="158" t="s">
        <v>212</v>
      </c>
      <c r="Q133" s="779">
        <f t="shared" si="8"/>
        <v>1630902677.6386502</v>
      </c>
      <c r="R133" s="780"/>
      <c r="S133" s="254" t="s">
        <v>247</v>
      </c>
      <c r="T133" s="254"/>
      <c r="U133" s="254"/>
    </row>
    <row r="134" spans="2:21" ht="34.5" customHeight="1" x14ac:dyDescent="0.3">
      <c r="B134" s="291" t="s">
        <v>261</v>
      </c>
      <c r="C134" s="256"/>
      <c r="D134" s="582" t="s">
        <v>242</v>
      </c>
      <c r="E134" s="582"/>
      <c r="F134" s="105" t="s">
        <v>155</v>
      </c>
      <c r="G134" s="799">
        <v>2008510175</v>
      </c>
      <c r="H134" s="800"/>
      <c r="I134" s="801"/>
      <c r="J134" s="821" t="s">
        <v>262</v>
      </c>
      <c r="K134" s="821"/>
      <c r="L134" s="817">
        <v>42913</v>
      </c>
      <c r="M134" s="818"/>
      <c r="N134" s="230">
        <v>1630902678</v>
      </c>
      <c r="O134" s="156">
        <f>137.71/111.82</f>
        <v>1.2315328206045431</v>
      </c>
      <c r="P134" s="158" t="s">
        <v>263</v>
      </c>
      <c r="Q134" s="779">
        <f t="shared" si="8"/>
        <v>1630902677.8629003</v>
      </c>
      <c r="R134" s="780"/>
      <c r="S134" s="254" t="s">
        <v>247</v>
      </c>
      <c r="T134" s="254"/>
      <c r="U134" s="254"/>
    </row>
    <row r="135" spans="2:21" ht="30.75" customHeight="1" x14ac:dyDescent="0.3">
      <c r="B135" s="291" t="s">
        <v>264</v>
      </c>
      <c r="C135" s="256"/>
      <c r="D135" s="582" t="s">
        <v>242</v>
      </c>
      <c r="E135" s="582"/>
      <c r="F135" s="105" t="s">
        <v>155</v>
      </c>
      <c r="G135" s="799">
        <v>2010843787</v>
      </c>
      <c r="H135" s="800"/>
      <c r="I135" s="801"/>
      <c r="J135" s="822" t="s">
        <v>265</v>
      </c>
      <c r="K135" s="823"/>
      <c r="L135" s="817">
        <v>42942</v>
      </c>
      <c r="M135" s="818"/>
      <c r="N135" s="230">
        <v>1630902678</v>
      </c>
      <c r="O135" s="156">
        <f>137.87/111.82</f>
        <v>1.2329636916472904</v>
      </c>
      <c r="P135" s="158" t="s">
        <v>266</v>
      </c>
      <c r="Q135" s="779">
        <f t="shared" si="8"/>
        <v>1630902678.3371291</v>
      </c>
      <c r="R135" s="780"/>
      <c r="S135" s="254" t="s">
        <v>247</v>
      </c>
      <c r="T135" s="254"/>
      <c r="U135" s="254"/>
    </row>
    <row r="136" spans="2:21" ht="32.25" customHeight="1" x14ac:dyDescent="0.3">
      <c r="B136" s="291" t="s">
        <v>267</v>
      </c>
      <c r="C136" s="256"/>
      <c r="D136" s="582" t="s">
        <v>242</v>
      </c>
      <c r="E136" s="582"/>
      <c r="F136" s="105" t="s">
        <v>155</v>
      </c>
      <c r="G136" s="799">
        <f>2010843787+1750209</f>
        <v>2012593996</v>
      </c>
      <c r="H136" s="800"/>
      <c r="I136" s="801"/>
      <c r="J136" s="822" t="s">
        <v>268</v>
      </c>
      <c r="K136" s="823"/>
      <c r="L136" s="817" t="s">
        <v>269</v>
      </c>
      <c r="M136" s="818"/>
      <c r="N136" s="230">
        <v>1630902678</v>
      </c>
      <c r="O136" s="156">
        <f>137.99/111.82</f>
        <v>1.2340368449293508</v>
      </c>
      <c r="P136" s="158" t="s">
        <v>270</v>
      </c>
      <c r="Q136" s="779">
        <f t="shared" si="8"/>
        <v>1630902678.6920791</v>
      </c>
      <c r="R136" s="780"/>
      <c r="S136" s="254" t="s">
        <v>247</v>
      </c>
      <c r="T136" s="254"/>
      <c r="U136" s="254"/>
    </row>
    <row r="137" spans="2:21" ht="30.75" customHeight="1" x14ac:dyDescent="0.3">
      <c r="B137" s="291" t="s">
        <v>271</v>
      </c>
      <c r="C137" s="256"/>
      <c r="D137" s="582" t="s">
        <v>242</v>
      </c>
      <c r="E137" s="582"/>
      <c r="F137" s="105" t="s">
        <v>155</v>
      </c>
      <c r="G137" s="799">
        <v>2013469099</v>
      </c>
      <c r="H137" s="800"/>
      <c r="I137" s="801"/>
      <c r="J137" s="821" t="s">
        <v>272</v>
      </c>
      <c r="K137" s="821"/>
      <c r="L137" s="817" t="s">
        <v>273</v>
      </c>
      <c r="M137" s="818"/>
      <c r="N137" s="230">
        <v>1630902678</v>
      </c>
      <c r="O137" s="156">
        <f>138.05/111.82</f>
        <v>1.2345734215703812</v>
      </c>
      <c r="P137" s="158" t="s">
        <v>274</v>
      </c>
      <c r="Q137" s="779">
        <f t="shared" si="8"/>
        <v>1630902677.6543279</v>
      </c>
      <c r="R137" s="780"/>
      <c r="S137" s="254" t="s">
        <v>247</v>
      </c>
      <c r="T137" s="254"/>
      <c r="U137" s="254"/>
    </row>
    <row r="138" spans="2:21" ht="27.75" customHeight="1" x14ac:dyDescent="0.3">
      <c r="B138" s="291" t="s">
        <v>275</v>
      </c>
      <c r="C138" s="256"/>
      <c r="D138" s="582" t="s">
        <v>242</v>
      </c>
      <c r="E138" s="582"/>
      <c r="F138" s="105" t="s">
        <v>155</v>
      </c>
      <c r="G138" s="799">
        <v>2013469099</v>
      </c>
      <c r="H138" s="800"/>
      <c r="I138" s="801"/>
      <c r="J138" s="819" t="s">
        <v>276</v>
      </c>
      <c r="K138" s="820"/>
      <c r="L138" s="817" t="s">
        <v>277</v>
      </c>
      <c r="M138" s="818"/>
      <c r="N138" s="230">
        <v>1630902678</v>
      </c>
      <c r="O138" s="156">
        <f>138.05/111.82</f>
        <v>1.2345734215703812</v>
      </c>
      <c r="P138" s="158" t="s">
        <v>274</v>
      </c>
      <c r="Q138" s="779">
        <f t="shared" si="8"/>
        <v>1630902677.6543279</v>
      </c>
      <c r="R138" s="780"/>
      <c r="S138" s="254" t="s">
        <v>247</v>
      </c>
      <c r="T138" s="254"/>
      <c r="U138" s="254"/>
    </row>
    <row r="139" spans="2:21" ht="27.75" customHeight="1" x14ac:dyDescent="0.3">
      <c r="B139" s="291" t="s">
        <v>494</v>
      </c>
      <c r="C139" s="256"/>
      <c r="D139" s="582" t="s">
        <v>242</v>
      </c>
      <c r="E139" s="582"/>
      <c r="F139" s="105" t="s">
        <v>155</v>
      </c>
      <c r="G139" s="799">
        <v>7470065162</v>
      </c>
      <c r="H139" s="800"/>
      <c r="I139" s="801"/>
      <c r="J139" s="819" t="s">
        <v>495</v>
      </c>
      <c r="K139" s="820"/>
      <c r="L139" s="817">
        <v>43354</v>
      </c>
      <c r="M139" s="818"/>
      <c r="N139" s="230"/>
      <c r="O139" s="156">
        <f>142.27/111.82</f>
        <v>1.2723126453228404</v>
      </c>
      <c r="P139" s="158" t="s">
        <v>724</v>
      </c>
      <c r="Q139" s="779">
        <f>+G139/O139</f>
        <v>5871249640.9280939</v>
      </c>
      <c r="R139" s="780"/>
      <c r="S139" s="254" t="s">
        <v>247</v>
      </c>
      <c r="T139" s="254"/>
      <c r="U139" s="254"/>
    </row>
    <row r="140" spans="2:21" ht="33.75" customHeight="1" x14ac:dyDescent="0.3">
      <c r="B140" s="291" t="s">
        <v>725</v>
      </c>
      <c r="C140" s="256"/>
      <c r="D140" s="582" t="s">
        <v>242</v>
      </c>
      <c r="E140" s="582"/>
      <c r="F140" s="105" t="s">
        <v>155</v>
      </c>
      <c r="G140" s="799">
        <v>9700000000</v>
      </c>
      <c r="H140" s="800"/>
      <c r="I140" s="801"/>
      <c r="J140" s="815" t="s">
        <v>623</v>
      </c>
      <c r="K140" s="816"/>
      <c r="L140" s="817">
        <v>43612</v>
      </c>
      <c r="M140" s="818"/>
      <c r="N140" s="230"/>
      <c r="O140" s="156">
        <f>102.12/78.05</f>
        <v>1.3083920563741192</v>
      </c>
      <c r="P140" s="158" t="s">
        <v>621</v>
      </c>
      <c r="Q140" s="779">
        <f>+G140/O140</f>
        <v>7413679984.3321581</v>
      </c>
      <c r="R140" s="780"/>
      <c r="S140" s="254" t="s">
        <v>624</v>
      </c>
      <c r="T140" s="254"/>
      <c r="U140" s="254"/>
    </row>
    <row r="141" spans="2:21" ht="23.25" customHeight="1" x14ac:dyDescent="0.3">
      <c r="B141" s="412" t="s">
        <v>278</v>
      </c>
      <c r="C141" s="413"/>
      <c r="D141" s="413"/>
      <c r="E141" s="413"/>
      <c r="F141" s="413"/>
      <c r="G141" s="413"/>
      <c r="H141" s="413"/>
      <c r="I141" s="413"/>
      <c r="J141" s="413"/>
      <c r="K141" s="413"/>
      <c r="L141" s="413"/>
      <c r="M141" s="413"/>
      <c r="N141" s="413"/>
      <c r="O141" s="413"/>
      <c r="P141" s="413"/>
      <c r="Q141" s="413"/>
      <c r="R141" s="413"/>
      <c r="S141" s="413"/>
      <c r="T141" s="413"/>
      <c r="U141" s="414"/>
    </row>
    <row r="142" spans="2:21" x14ac:dyDescent="0.3">
      <c r="B142" s="750" t="s">
        <v>141</v>
      </c>
      <c r="C142" s="750"/>
      <c r="D142" s="741" t="s">
        <v>142</v>
      </c>
      <c r="E142" s="741"/>
      <c r="F142" s="741" t="s">
        <v>143</v>
      </c>
      <c r="G142" s="751" t="s">
        <v>144</v>
      </c>
      <c r="H142" s="751"/>
      <c r="I142" s="751"/>
      <c r="J142" s="751"/>
      <c r="K142" s="751"/>
      <c r="L142" s="751"/>
      <c r="M142" s="751"/>
      <c r="N142" s="751" t="s">
        <v>145</v>
      </c>
      <c r="O142" s="751"/>
      <c r="P142" s="751"/>
      <c r="Q142" s="751"/>
      <c r="R142" s="751"/>
      <c r="S142" s="751" t="s">
        <v>101</v>
      </c>
      <c r="T142" s="751"/>
      <c r="U142" s="751"/>
    </row>
    <row r="143" spans="2:21" ht="15" customHeight="1" x14ac:dyDescent="0.3">
      <c r="B143" s="750"/>
      <c r="C143" s="750"/>
      <c r="D143" s="741"/>
      <c r="E143" s="741"/>
      <c r="F143" s="741"/>
      <c r="G143" s="740" t="s">
        <v>146</v>
      </c>
      <c r="H143" s="741"/>
      <c r="I143" s="741"/>
      <c r="J143" s="740" t="s">
        <v>147</v>
      </c>
      <c r="K143" s="740"/>
      <c r="L143" s="740" t="s">
        <v>148</v>
      </c>
      <c r="M143" s="740"/>
      <c r="N143" s="228" t="s">
        <v>149</v>
      </c>
      <c r="O143" s="228" t="s">
        <v>150</v>
      </c>
      <c r="P143" s="228" t="s">
        <v>151</v>
      </c>
      <c r="Q143" s="740" t="s">
        <v>152</v>
      </c>
      <c r="R143" s="740"/>
      <c r="S143" s="751"/>
      <c r="T143" s="751"/>
      <c r="U143" s="751"/>
    </row>
    <row r="144" spans="2:21" ht="30.75" customHeight="1" x14ac:dyDescent="0.3">
      <c r="B144" s="291" t="s">
        <v>153</v>
      </c>
      <c r="C144" s="256"/>
      <c r="D144" s="729"/>
      <c r="E144" s="729"/>
      <c r="F144" s="105" t="s">
        <v>155</v>
      </c>
      <c r="G144" s="779">
        <v>4270238021</v>
      </c>
      <c r="H144" s="814"/>
      <c r="I144" s="780"/>
      <c r="J144" s="806" t="s">
        <v>156</v>
      </c>
      <c r="K144" s="806"/>
      <c r="L144" s="784" t="s">
        <v>279</v>
      </c>
      <c r="M144" s="778"/>
      <c r="N144" s="159">
        <v>3885265434</v>
      </c>
      <c r="O144" s="81">
        <f>123.78/111.82</f>
        <v>1.1069576104453587</v>
      </c>
      <c r="P144" s="157" t="s">
        <v>172</v>
      </c>
      <c r="Q144" s="793">
        <f>+G144/O144</f>
        <v>3857634638.1339469</v>
      </c>
      <c r="R144" s="793"/>
      <c r="S144" s="254" t="s">
        <v>247</v>
      </c>
      <c r="T144" s="254"/>
      <c r="U144" s="254"/>
    </row>
    <row r="145" spans="2:21" ht="30.75" customHeight="1" x14ac:dyDescent="0.3">
      <c r="B145" s="291" t="s">
        <v>153</v>
      </c>
      <c r="C145" s="256"/>
      <c r="D145" s="729"/>
      <c r="E145" s="729"/>
      <c r="F145" s="105" t="s">
        <v>155</v>
      </c>
      <c r="G145" s="779">
        <v>31161593</v>
      </c>
      <c r="H145" s="814"/>
      <c r="I145" s="780"/>
      <c r="J145" s="806" t="s">
        <v>156</v>
      </c>
      <c r="K145" s="806"/>
      <c r="L145" s="784" t="s">
        <v>280</v>
      </c>
      <c r="M145" s="778"/>
      <c r="N145" s="159"/>
      <c r="O145" s="156">
        <f>126.15/111.82</f>
        <v>1.1281523877660526</v>
      </c>
      <c r="P145" s="158" t="s">
        <v>184</v>
      </c>
      <c r="Q145" s="793">
        <f>+G145/O145</f>
        <v>27621794.128101464</v>
      </c>
      <c r="R145" s="793"/>
      <c r="S145" s="254" t="s">
        <v>247</v>
      </c>
      <c r="T145" s="254"/>
      <c r="U145" s="254"/>
    </row>
    <row r="146" spans="2:21" ht="31.5" customHeight="1" x14ac:dyDescent="0.3">
      <c r="B146" s="291" t="s">
        <v>157</v>
      </c>
      <c r="C146" s="256"/>
      <c r="D146" s="729"/>
      <c r="E146" s="729"/>
      <c r="F146" s="105" t="s">
        <v>155</v>
      </c>
      <c r="G146" s="779">
        <v>3890427652</v>
      </c>
      <c r="H146" s="814"/>
      <c r="I146" s="780"/>
      <c r="J146" s="806" t="s">
        <v>281</v>
      </c>
      <c r="K146" s="806"/>
      <c r="L146" s="784" t="s">
        <v>282</v>
      </c>
      <c r="M146" s="778"/>
      <c r="N146" s="159">
        <v>3330227513</v>
      </c>
      <c r="O146" s="156">
        <f>130.63/111.82</f>
        <v>1.1682167769629763</v>
      </c>
      <c r="P146" s="158" t="s">
        <v>196</v>
      </c>
      <c r="Q146" s="793">
        <f>+G146/O146</f>
        <v>3330227513.1795144</v>
      </c>
      <c r="R146" s="793"/>
      <c r="S146" s="254" t="s">
        <v>247</v>
      </c>
      <c r="T146" s="254"/>
      <c r="U146" s="254"/>
    </row>
    <row r="147" spans="2:21" ht="31.5" customHeight="1" x14ac:dyDescent="0.3">
      <c r="B147" s="291" t="s">
        <v>159</v>
      </c>
      <c r="C147" s="256"/>
      <c r="D147" s="729"/>
      <c r="E147" s="729"/>
      <c r="F147" s="105" t="s">
        <v>155</v>
      </c>
      <c r="G147" s="779">
        <v>3954459034</v>
      </c>
      <c r="H147" s="814"/>
      <c r="I147" s="780"/>
      <c r="J147" s="806" t="s">
        <v>283</v>
      </c>
      <c r="K147" s="806"/>
      <c r="L147" s="778" t="s">
        <v>284</v>
      </c>
      <c r="M147" s="778"/>
      <c r="N147" s="159">
        <v>3330227513</v>
      </c>
      <c r="O147" s="156">
        <f>132.78/111.82</f>
        <v>1.1874441065998929</v>
      </c>
      <c r="P147" s="158" t="s">
        <v>212</v>
      </c>
      <c r="Q147" s="793">
        <f>+G147/O147</f>
        <v>3330227513.0432291</v>
      </c>
      <c r="R147" s="793"/>
      <c r="S147" s="254" t="s">
        <v>247</v>
      </c>
      <c r="T147" s="254"/>
      <c r="U147" s="254"/>
    </row>
    <row r="148" spans="2:21" ht="33" customHeight="1" x14ac:dyDescent="0.3">
      <c r="B148" s="291" t="s">
        <v>161</v>
      </c>
      <c r="C148" s="256"/>
      <c r="D148" s="729"/>
      <c r="E148" s="729"/>
      <c r="F148" s="105" t="s">
        <v>155</v>
      </c>
      <c r="G148" s="807">
        <v>4092052050</v>
      </c>
      <c r="H148" s="808"/>
      <c r="I148" s="813"/>
      <c r="J148" s="806" t="s">
        <v>285</v>
      </c>
      <c r="K148" s="806"/>
      <c r="L148" s="784" t="s">
        <v>286</v>
      </c>
      <c r="M148" s="778"/>
      <c r="N148" s="159">
        <v>3330227513</v>
      </c>
      <c r="O148" s="156">
        <f t="shared" ref="O148" si="10">137.4/111.82</f>
        <v>1.2287605079592203</v>
      </c>
      <c r="P148" s="158" t="s">
        <v>287</v>
      </c>
      <c r="Q148" s="793">
        <f>+G148/O148</f>
        <v>3330227512.5982528</v>
      </c>
      <c r="R148" s="793"/>
      <c r="S148" s="254" t="s">
        <v>247</v>
      </c>
      <c r="T148" s="254"/>
      <c r="U148" s="254"/>
    </row>
    <row r="149" spans="2:21" ht="25.5" customHeight="1" x14ac:dyDescent="0.3">
      <c r="B149" s="220"/>
      <c r="C149" s="219"/>
      <c r="D149" s="370" t="s">
        <v>288</v>
      </c>
      <c r="E149" s="372"/>
      <c r="F149" s="105" t="s">
        <v>155</v>
      </c>
      <c r="G149" s="807">
        <v>32581947</v>
      </c>
      <c r="H149" s="808"/>
      <c r="I149" s="235"/>
      <c r="J149" s="809"/>
      <c r="K149" s="810"/>
      <c r="L149" s="811" t="s">
        <v>289</v>
      </c>
      <c r="M149" s="812"/>
      <c r="N149" s="159"/>
      <c r="O149" s="156">
        <f>137.87/111.82</f>
        <v>1.2329636916472904</v>
      </c>
      <c r="P149" s="158" t="s">
        <v>266</v>
      </c>
      <c r="Q149" s="779"/>
      <c r="R149" s="780"/>
      <c r="S149" s="254"/>
      <c r="T149" s="254"/>
      <c r="U149" s="254"/>
    </row>
    <row r="150" spans="2:21" ht="26.25" customHeight="1" x14ac:dyDescent="0.3">
      <c r="B150" s="291" t="s">
        <v>163</v>
      </c>
      <c r="C150" s="256"/>
      <c r="D150" s="729"/>
      <c r="E150" s="729"/>
      <c r="F150" s="105" t="s">
        <v>155</v>
      </c>
      <c r="G150" s="799">
        <v>4111410375</v>
      </c>
      <c r="H150" s="800"/>
      <c r="I150" s="801"/>
      <c r="J150" s="806" t="s">
        <v>290</v>
      </c>
      <c r="K150" s="806"/>
      <c r="L150" s="784" t="s">
        <v>291</v>
      </c>
      <c r="M150" s="778"/>
      <c r="N150" s="159">
        <v>3330227513</v>
      </c>
      <c r="O150" s="156">
        <f>138.05/111.82</f>
        <v>1.2345734215703812</v>
      </c>
      <c r="P150" s="158" t="s">
        <v>274</v>
      </c>
      <c r="Q150" s="793">
        <f>+G150/O150</f>
        <v>3330227512.7308941</v>
      </c>
      <c r="R150" s="793"/>
      <c r="S150" s="254" t="s">
        <v>247</v>
      </c>
      <c r="T150" s="254"/>
      <c r="U150" s="254"/>
    </row>
    <row r="151" spans="2:21" ht="20.25" customHeight="1" x14ac:dyDescent="0.3">
      <c r="B151" s="291" t="s">
        <v>165</v>
      </c>
      <c r="C151" s="256"/>
      <c r="D151" s="729"/>
      <c r="E151" s="729"/>
      <c r="F151" s="105" t="s">
        <v>155</v>
      </c>
      <c r="G151" s="799">
        <v>4200756490</v>
      </c>
      <c r="H151" s="800"/>
      <c r="I151" s="801"/>
      <c r="J151" s="806" t="s">
        <v>292</v>
      </c>
      <c r="K151" s="806"/>
      <c r="L151" s="784" t="s">
        <v>293</v>
      </c>
      <c r="M151" s="778"/>
      <c r="N151" s="159">
        <v>3330227513</v>
      </c>
      <c r="O151" s="156">
        <f>141.05/111.82</f>
        <v>1.2614022536218925</v>
      </c>
      <c r="P151" s="158" t="s">
        <v>294</v>
      </c>
      <c r="Q151" s="804">
        <f>G151/O151</f>
        <v>3330227513.0223322</v>
      </c>
      <c r="R151" s="804"/>
      <c r="S151" s="254" t="s">
        <v>247</v>
      </c>
      <c r="T151" s="254"/>
      <c r="U151" s="254"/>
    </row>
    <row r="152" spans="2:21" ht="15.75" customHeight="1" x14ac:dyDescent="0.3">
      <c r="B152" s="291" t="s">
        <v>167</v>
      </c>
      <c r="C152" s="256"/>
      <c r="D152" s="729"/>
      <c r="E152" s="729"/>
      <c r="F152" s="105" t="s">
        <v>155</v>
      </c>
      <c r="G152" s="799">
        <v>4243940445</v>
      </c>
      <c r="H152" s="800"/>
      <c r="I152" s="801"/>
      <c r="J152" s="806" t="s">
        <v>295</v>
      </c>
      <c r="K152" s="806"/>
      <c r="L152" s="783">
        <v>43384</v>
      </c>
      <c r="M152" s="805"/>
      <c r="N152" s="159">
        <v>3330227513</v>
      </c>
      <c r="O152" s="156">
        <f>142.5/111.82</f>
        <v>1.2743695224467895</v>
      </c>
      <c r="P152" s="158" t="s">
        <v>503</v>
      </c>
      <c r="Q152" s="804">
        <f>G152/O152</f>
        <v>3330227512.7010527</v>
      </c>
      <c r="R152" s="804"/>
      <c r="S152" s="254" t="s">
        <v>247</v>
      </c>
      <c r="T152" s="254"/>
      <c r="U152" s="254"/>
    </row>
    <row r="153" spans="2:21" ht="30.75" customHeight="1" x14ac:dyDescent="0.3">
      <c r="B153" s="291" t="s">
        <v>169</v>
      </c>
      <c r="C153" s="256"/>
      <c r="D153" s="729"/>
      <c r="E153" s="729"/>
      <c r="F153" s="105" t="s">
        <v>155</v>
      </c>
      <c r="G153" s="799">
        <v>4335995951</v>
      </c>
      <c r="H153" s="800"/>
      <c r="I153" s="801"/>
      <c r="J153" s="796" t="s">
        <v>296</v>
      </c>
      <c r="K153" s="796"/>
      <c r="L153" s="783">
        <v>43580</v>
      </c>
      <c r="M153" s="805"/>
      <c r="N153" s="159">
        <v>3330227513</v>
      </c>
      <c r="O153" s="156">
        <f>101.62/78.05</f>
        <v>1.3019859064702115</v>
      </c>
      <c r="P153" s="158" t="s">
        <v>560</v>
      </c>
      <c r="Q153" s="804">
        <f>G153/O153</f>
        <v>3330294075.7286949</v>
      </c>
      <c r="R153" s="804"/>
      <c r="S153" s="254" t="s">
        <v>619</v>
      </c>
      <c r="T153" s="254"/>
      <c r="U153" s="254"/>
    </row>
    <row r="154" spans="2:21" ht="45" customHeight="1" x14ac:dyDescent="0.3">
      <c r="B154" s="291" t="s">
        <v>251</v>
      </c>
      <c r="C154" s="256"/>
      <c r="D154" s="729"/>
      <c r="E154" s="729"/>
      <c r="F154" s="105" t="s">
        <v>155</v>
      </c>
      <c r="G154" s="799">
        <v>3687610549</v>
      </c>
      <c r="H154" s="800"/>
      <c r="I154" s="801"/>
      <c r="J154" s="796" t="s">
        <v>297</v>
      </c>
      <c r="K154" s="796"/>
      <c r="L154" s="802">
        <v>43748</v>
      </c>
      <c r="M154" s="803"/>
      <c r="N154" s="194">
        <v>2787313610</v>
      </c>
      <c r="O154" s="156">
        <f>103.26/78.05</f>
        <v>1.322998078155029</v>
      </c>
      <c r="P154" s="158" t="s">
        <v>948</v>
      </c>
      <c r="Q154" s="804">
        <f>G154/O154</f>
        <v>2787313609.8145456</v>
      </c>
      <c r="R154" s="804"/>
      <c r="S154" s="254" t="s">
        <v>247</v>
      </c>
      <c r="T154" s="254"/>
      <c r="U154" s="254"/>
    </row>
    <row r="155" spans="2:21" ht="40.5" hidden="1" customHeight="1" x14ac:dyDescent="0.3">
      <c r="B155" s="291" t="s">
        <v>253</v>
      </c>
      <c r="C155" s="256"/>
      <c r="D155" s="729"/>
      <c r="E155" s="729"/>
      <c r="F155" s="105" t="s">
        <v>155</v>
      </c>
      <c r="G155" s="254"/>
      <c r="H155" s="254"/>
      <c r="I155" s="254"/>
      <c r="J155" s="796" t="s">
        <v>298</v>
      </c>
      <c r="K155" s="796"/>
      <c r="L155" s="729"/>
      <c r="M155" s="729"/>
      <c r="N155" s="52">
        <v>2787313610</v>
      </c>
      <c r="O155" s="234"/>
      <c r="P155" s="53"/>
      <c r="Q155" s="798">
        <v>0</v>
      </c>
      <c r="R155" s="798"/>
      <c r="S155" s="254"/>
      <c r="T155" s="254"/>
      <c r="U155" s="254"/>
    </row>
    <row r="156" spans="2:21" ht="30" hidden="1" customHeight="1" x14ac:dyDescent="0.3">
      <c r="B156" s="291" t="s">
        <v>255</v>
      </c>
      <c r="C156" s="256"/>
      <c r="D156" s="729"/>
      <c r="E156" s="729"/>
      <c r="F156" s="105" t="s">
        <v>155</v>
      </c>
      <c r="G156" s="254"/>
      <c r="H156" s="254"/>
      <c r="I156" s="254"/>
      <c r="J156" s="796" t="s">
        <v>299</v>
      </c>
      <c r="K156" s="796"/>
      <c r="L156" s="729"/>
      <c r="M156" s="729"/>
      <c r="N156" s="52">
        <v>1848766139</v>
      </c>
      <c r="O156" s="234"/>
      <c r="P156" s="53"/>
      <c r="Q156" s="798">
        <v>0</v>
      </c>
      <c r="R156" s="798"/>
      <c r="S156" s="254"/>
      <c r="T156" s="254"/>
      <c r="U156" s="254"/>
    </row>
    <row r="157" spans="2:21" ht="36" hidden="1" customHeight="1" x14ac:dyDescent="0.3">
      <c r="B157" s="291" t="s">
        <v>257</v>
      </c>
      <c r="C157" s="256"/>
      <c r="D157" s="729"/>
      <c r="E157" s="729"/>
      <c r="F157" s="105" t="s">
        <v>155</v>
      </c>
      <c r="G157" s="254"/>
      <c r="H157" s="254"/>
      <c r="I157" s="254"/>
      <c r="J157" s="796" t="s">
        <v>300</v>
      </c>
      <c r="K157" s="796"/>
      <c r="L157" s="729"/>
      <c r="M157" s="729"/>
      <c r="N157" s="52">
        <v>1848766139</v>
      </c>
      <c r="O157" s="234"/>
      <c r="P157" s="53"/>
      <c r="Q157" s="798">
        <v>0</v>
      </c>
      <c r="R157" s="798"/>
      <c r="S157" s="254"/>
      <c r="T157" s="254"/>
      <c r="U157" s="254"/>
    </row>
    <row r="158" spans="2:21" s="29" customFormat="1" ht="15" hidden="1" customHeight="1" x14ac:dyDescent="0.3">
      <c r="B158" s="291" t="s">
        <v>259</v>
      </c>
      <c r="C158" s="256"/>
      <c r="D158" s="729"/>
      <c r="E158" s="729"/>
      <c r="F158" s="105" t="s">
        <v>155</v>
      </c>
      <c r="G158" s="254"/>
      <c r="H158" s="254"/>
      <c r="I158" s="254"/>
      <c r="J158" s="796" t="s">
        <v>301</v>
      </c>
      <c r="K158" s="796"/>
      <c r="L158" s="729"/>
      <c r="M158" s="729"/>
      <c r="N158" s="52">
        <v>2542964000</v>
      </c>
      <c r="O158" s="234"/>
      <c r="P158" s="53"/>
      <c r="Q158" s="797">
        <v>0</v>
      </c>
      <c r="R158" s="797"/>
      <c r="S158" s="254"/>
      <c r="T158" s="254"/>
      <c r="U158" s="254"/>
    </row>
    <row r="159" spans="2:21" s="29" customFormat="1" ht="28.5" customHeight="1" x14ac:dyDescent="0.3">
      <c r="B159" s="789" t="s">
        <v>302</v>
      </c>
      <c r="C159" s="790"/>
      <c r="D159" s="790"/>
      <c r="E159" s="790"/>
      <c r="F159" s="790"/>
      <c r="G159" s="790"/>
      <c r="H159" s="790"/>
      <c r="I159" s="790"/>
      <c r="J159" s="790"/>
      <c r="K159" s="790"/>
      <c r="L159" s="790"/>
      <c r="M159" s="790"/>
      <c r="N159" s="790"/>
      <c r="O159" s="790"/>
      <c r="P159" s="790"/>
      <c r="Q159" s="790"/>
      <c r="R159" s="790"/>
      <c r="S159" s="790"/>
      <c r="T159" s="790"/>
      <c r="U159" s="791"/>
    </row>
    <row r="160" spans="2:21" x14ac:dyDescent="0.3">
      <c r="B160" s="750" t="s">
        <v>141</v>
      </c>
      <c r="C160" s="750"/>
      <c r="D160" s="741" t="s">
        <v>142</v>
      </c>
      <c r="E160" s="741"/>
      <c r="F160" s="741" t="s">
        <v>143</v>
      </c>
      <c r="G160" s="751" t="s">
        <v>144</v>
      </c>
      <c r="H160" s="751"/>
      <c r="I160" s="751"/>
      <c r="J160" s="751"/>
      <c r="K160" s="751"/>
      <c r="L160" s="751"/>
      <c r="M160" s="751"/>
      <c r="N160" s="751" t="s">
        <v>145</v>
      </c>
      <c r="O160" s="751"/>
      <c r="P160" s="751"/>
      <c r="Q160" s="751"/>
      <c r="R160" s="751"/>
      <c r="S160" s="751" t="s">
        <v>101</v>
      </c>
      <c r="T160" s="751"/>
      <c r="U160" s="751"/>
    </row>
    <row r="161" spans="2:21" ht="15" customHeight="1" x14ac:dyDescent="0.3">
      <c r="B161" s="750"/>
      <c r="C161" s="750"/>
      <c r="D161" s="741"/>
      <c r="E161" s="741"/>
      <c r="F161" s="741"/>
      <c r="G161" s="740" t="s">
        <v>146</v>
      </c>
      <c r="H161" s="741"/>
      <c r="I161" s="741"/>
      <c r="J161" s="740" t="s">
        <v>147</v>
      </c>
      <c r="K161" s="740"/>
      <c r="L161" s="740" t="s">
        <v>148</v>
      </c>
      <c r="M161" s="740"/>
      <c r="N161" s="228" t="s">
        <v>149</v>
      </c>
      <c r="O161" s="228" t="s">
        <v>150</v>
      </c>
      <c r="P161" s="228" t="s">
        <v>151</v>
      </c>
      <c r="Q161" s="740" t="s">
        <v>152</v>
      </c>
      <c r="R161" s="740"/>
      <c r="S161" s="751"/>
      <c r="T161" s="751"/>
      <c r="U161" s="751"/>
    </row>
    <row r="162" spans="2:21" ht="36.75" customHeight="1" x14ac:dyDescent="0.3">
      <c r="B162" s="254" t="s">
        <v>153</v>
      </c>
      <c r="C162" s="254"/>
      <c r="D162" s="774" t="s">
        <v>528</v>
      </c>
      <c r="E162" s="729"/>
      <c r="F162" s="105" t="s">
        <v>155</v>
      </c>
      <c r="G162" s="794">
        <v>384680737</v>
      </c>
      <c r="H162" s="794"/>
      <c r="I162" s="794"/>
      <c r="J162" s="776" t="s">
        <v>156</v>
      </c>
      <c r="K162" s="776"/>
      <c r="L162" s="776" t="s">
        <v>171</v>
      </c>
      <c r="M162" s="776"/>
      <c r="N162" s="233">
        <v>350000000</v>
      </c>
      <c r="O162" s="81">
        <f>123.78/111.82</f>
        <v>1.1069576104453587</v>
      </c>
      <c r="P162" s="160" t="s">
        <v>172</v>
      </c>
      <c r="Q162" s="793">
        <f t="shared" ref="Q162:Q170" si="11">+G162/O162</f>
        <v>347511714.42349327</v>
      </c>
      <c r="R162" s="793"/>
      <c r="S162" s="254" t="s">
        <v>247</v>
      </c>
      <c r="T162" s="254"/>
      <c r="U162" s="254"/>
    </row>
    <row r="163" spans="2:21" ht="36.75" customHeight="1" x14ac:dyDescent="0.3">
      <c r="B163" s="254" t="s">
        <v>153</v>
      </c>
      <c r="C163" s="254"/>
      <c r="D163" s="774" t="s">
        <v>528</v>
      </c>
      <c r="E163" s="729"/>
      <c r="F163" s="105" t="s">
        <v>155</v>
      </c>
      <c r="G163" s="794">
        <v>2807165</v>
      </c>
      <c r="H163" s="794"/>
      <c r="I163" s="794"/>
      <c r="J163" s="776" t="s">
        <v>156</v>
      </c>
      <c r="K163" s="776"/>
      <c r="L163" s="776" t="s">
        <v>280</v>
      </c>
      <c r="M163" s="776"/>
      <c r="N163" s="233">
        <v>350000000</v>
      </c>
      <c r="O163" s="156">
        <f>126.15/111.82</f>
        <v>1.1281523877660526</v>
      </c>
      <c r="P163" s="161" t="s">
        <v>184</v>
      </c>
      <c r="Q163" s="793">
        <f t="shared" si="11"/>
        <v>2488285.297661514</v>
      </c>
      <c r="R163" s="793"/>
      <c r="S163" s="254" t="s">
        <v>247</v>
      </c>
      <c r="T163" s="254"/>
      <c r="U163" s="254"/>
    </row>
    <row r="164" spans="2:21" ht="54.75" customHeight="1" x14ac:dyDescent="0.3">
      <c r="B164" s="254" t="s">
        <v>157</v>
      </c>
      <c r="C164" s="254"/>
      <c r="D164" s="774" t="s">
        <v>528</v>
      </c>
      <c r="E164" s="729"/>
      <c r="F164" s="105" t="s">
        <v>155</v>
      </c>
      <c r="G164" s="794">
        <v>394853336</v>
      </c>
      <c r="H164" s="794"/>
      <c r="I164" s="794"/>
      <c r="J164" s="776" t="s">
        <v>303</v>
      </c>
      <c r="K164" s="776"/>
      <c r="L164" s="776" t="s">
        <v>304</v>
      </c>
      <c r="M164" s="776"/>
      <c r="N164" s="233">
        <v>350000000</v>
      </c>
      <c r="O164" s="156">
        <f>126.15/111.82</f>
        <v>1.1281523877660526</v>
      </c>
      <c r="P164" s="161" t="s">
        <v>187</v>
      </c>
      <c r="Q164" s="793">
        <f t="shared" si="11"/>
        <v>350000000.24986124</v>
      </c>
      <c r="R164" s="793"/>
      <c r="S164" s="254" t="s">
        <v>247</v>
      </c>
      <c r="T164" s="254"/>
      <c r="U164" s="254"/>
    </row>
    <row r="165" spans="2:21" ht="81" customHeight="1" x14ac:dyDescent="0.3">
      <c r="B165" s="254" t="s">
        <v>159</v>
      </c>
      <c r="C165" s="254"/>
      <c r="D165" s="774" t="s">
        <v>528</v>
      </c>
      <c r="E165" s="729"/>
      <c r="F165" s="105" t="s">
        <v>155</v>
      </c>
      <c r="G165" s="794">
        <v>417546056</v>
      </c>
      <c r="H165" s="794"/>
      <c r="I165" s="794"/>
      <c r="J165" s="776" t="s">
        <v>303</v>
      </c>
      <c r="K165" s="776"/>
      <c r="L165" s="776" t="s">
        <v>305</v>
      </c>
      <c r="M165" s="776"/>
      <c r="N165" s="233">
        <v>350000000</v>
      </c>
      <c r="O165" s="156">
        <f>133.4/111.82</f>
        <v>1.1929887318905386</v>
      </c>
      <c r="P165" s="161" t="s">
        <v>305</v>
      </c>
      <c r="Q165" s="793">
        <f t="shared" si="11"/>
        <v>349999999.86446768</v>
      </c>
      <c r="R165" s="793"/>
      <c r="S165" s="254" t="s">
        <v>247</v>
      </c>
      <c r="T165" s="254"/>
      <c r="U165" s="254"/>
    </row>
    <row r="166" spans="2:21" ht="39.75" customHeight="1" x14ac:dyDescent="0.3">
      <c r="B166" s="254" t="s">
        <v>161</v>
      </c>
      <c r="C166" s="254"/>
      <c r="D166" s="774" t="s">
        <v>528</v>
      </c>
      <c r="E166" s="729"/>
      <c r="F166" s="105" t="s">
        <v>155</v>
      </c>
      <c r="G166" s="794">
        <v>434604722</v>
      </c>
      <c r="H166" s="794"/>
      <c r="I166" s="794"/>
      <c r="J166" s="776" t="s">
        <v>303</v>
      </c>
      <c r="K166" s="776"/>
      <c r="L166" s="795">
        <v>43223</v>
      </c>
      <c r="M166" s="795"/>
      <c r="N166" s="233">
        <v>350000000</v>
      </c>
      <c r="O166" s="156">
        <f>141.05/111.82</f>
        <v>1.2614022536218925</v>
      </c>
      <c r="P166" s="161" t="s">
        <v>349</v>
      </c>
      <c r="Q166" s="793">
        <f t="shared" si="11"/>
        <v>344540943.02757883</v>
      </c>
      <c r="R166" s="793"/>
      <c r="S166" s="254" t="s">
        <v>247</v>
      </c>
      <c r="T166" s="254"/>
      <c r="U166" s="254"/>
    </row>
    <row r="167" spans="2:21" ht="53.25" customHeight="1" x14ac:dyDescent="0.3">
      <c r="B167" s="254" t="s">
        <v>451</v>
      </c>
      <c r="C167" s="254"/>
      <c r="D167" s="774" t="s">
        <v>528</v>
      </c>
      <c r="E167" s="729"/>
      <c r="F167" s="105" t="s">
        <v>155</v>
      </c>
      <c r="G167" s="794">
        <v>10047398</v>
      </c>
      <c r="H167" s="794"/>
      <c r="I167" s="794"/>
      <c r="J167" s="776" t="s">
        <v>303</v>
      </c>
      <c r="K167" s="776"/>
      <c r="L167" s="795">
        <v>43263</v>
      </c>
      <c r="M167" s="795"/>
      <c r="N167" s="233">
        <v>350000000</v>
      </c>
      <c r="O167" s="156">
        <f>142.06/111.82</f>
        <v>1.2704346270792346</v>
      </c>
      <c r="P167" s="161" t="s">
        <v>349</v>
      </c>
      <c r="Q167" s="793">
        <f t="shared" si="11"/>
        <v>7908630.4685344212</v>
      </c>
      <c r="R167" s="793"/>
      <c r="S167" s="254" t="s">
        <v>452</v>
      </c>
      <c r="T167" s="254"/>
      <c r="U167" s="254"/>
    </row>
    <row r="168" spans="2:21" ht="58.5" customHeight="1" x14ac:dyDescent="0.3">
      <c r="B168" s="254" t="s">
        <v>163</v>
      </c>
      <c r="C168" s="254"/>
      <c r="D168" s="774" t="s">
        <v>528</v>
      </c>
      <c r="E168" s="729"/>
      <c r="F168" s="105" t="s">
        <v>155</v>
      </c>
      <c r="G168" s="794">
        <v>446029333</v>
      </c>
      <c r="H168" s="794"/>
      <c r="I168" s="794"/>
      <c r="J168" s="776" t="s">
        <v>303</v>
      </c>
      <c r="K168" s="776"/>
      <c r="L168" s="795">
        <v>43399</v>
      </c>
      <c r="M168" s="795"/>
      <c r="N168" s="233">
        <v>350000000</v>
      </c>
      <c r="O168" s="156">
        <f>142.5/111.82</f>
        <v>1.2743695224467895</v>
      </c>
      <c r="P168" s="161" t="s">
        <v>503</v>
      </c>
      <c r="Q168" s="793">
        <f t="shared" si="11"/>
        <v>350000000.11270177</v>
      </c>
      <c r="R168" s="793"/>
      <c r="S168" s="254" t="s">
        <v>247</v>
      </c>
      <c r="T168" s="254"/>
      <c r="U168" s="254"/>
    </row>
    <row r="169" spans="2:21" ht="58.5" customHeight="1" x14ac:dyDescent="0.3">
      <c r="B169" s="254" t="s">
        <v>165</v>
      </c>
      <c r="C169" s="254"/>
      <c r="D169" s="774" t="s">
        <v>528</v>
      </c>
      <c r="E169" s="729"/>
      <c r="F169" s="105" t="s">
        <v>155</v>
      </c>
      <c r="G169" s="794">
        <v>477093543</v>
      </c>
      <c r="H169" s="794"/>
      <c r="I169" s="794"/>
      <c r="J169" s="776" t="s">
        <v>303</v>
      </c>
      <c r="K169" s="776"/>
      <c r="L169" s="795">
        <v>43445</v>
      </c>
      <c r="M169" s="795"/>
      <c r="N169" s="233">
        <v>350000000</v>
      </c>
      <c r="O169" s="156">
        <f>142.84/111.82</f>
        <v>1.2774101234126276</v>
      </c>
      <c r="P169" s="161" t="s">
        <v>521</v>
      </c>
      <c r="Q169" s="793">
        <f t="shared" si="11"/>
        <v>373485018.04998595</v>
      </c>
      <c r="R169" s="793"/>
      <c r="S169" s="254" t="s">
        <v>247</v>
      </c>
      <c r="T169" s="254"/>
      <c r="U169" s="254"/>
    </row>
    <row r="170" spans="2:21" ht="63" customHeight="1" x14ac:dyDescent="0.3">
      <c r="B170" s="254" t="s">
        <v>167</v>
      </c>
      <c r="C170" s="254"/>
      <c r="D170" s="774" t="s">
        <v>528</v>
      </c>
      <c r="E170" s="729"/>
      <c r="F170" s="105" t="s">
        <v>155</v>
      </c>
      <c r="G170" s="794">
        <v>463049327</v>
      </c>
      <c r="H170" s="794"/>
      <c r="I170" s="794"/>
      <c r="J170" s="776" t="s">
        <v>303</v>
      </c>
      <c r="K170" s="776"/>
      <c r="L170" s="795" t="s">
        <v>906</v>
      </c>
      <c r="M170" s="795"/>
      <c r="N170" s="233">
        <v>350000000</v>
      </c>
      <c r="O170" s="156">
        <f>103.26/78.05</f>
        <v>1.322998078155029</v>
      </c>
      <c r="P170" s="161" t="s">
        <v>861</v>
      </c>
      <c r="Q170" s="793">
        <f t="shared" si="11"/>
        <v>349999999.73222929</v>
      </c>
      <c r="R170" s="793"/>
      <c r="S170" s="254" t="s">
        <v>907</v>
      </c>
      <c r="T170" s="254"/>
      <c r="U170" s="254"/>
    </row>
    <row r="171" spans="2:21" ht="27" customHeight="1" x14ac:dyDescent="0.3">
      <c r="B171" s="152"/>
      <c r="C171" s="232"/>
      <c r="D171" s="109"/>
      <c r="E171" s="109"/>
      <c r="F171" s="110"/>
      <c r="G171" s="111"/>
      <c r="H171" s="111"/>
      <c r="I171" s="111"/>
      <c r="J171" s="112"/>
      <c r="K171" s="112"/>
      <c r="L171" s="112"/>
      <c r="M171" s="112"/>
      <c r="N171" s="111"/>
      <c r="O171" s="113"/>
      <c r="P171" s="114"/>
      <c r="Q171" s="231"/>
      <c r="R171" s="231"/>
      <c r="S171" s="232"/>
      <c r="T171" s="232"/>
      <c r="U171" s="232"/>
    </row>
    <row r="172" spans="2:21" ht="26.25" customHeight="1" x14ac:dyDescent="0.3">
      <c r="B172" s="431" t="s">
        <v>306</v>
      </c>
      <c r="C172" s="431"/>
      <c r="D172" s="431"/>
      <c r="E172" s="431"/>
      <c r="F172" s="431"/>
      <c r="G172" s="431"/>
      <c r="H172" s="431"/>
      <c r="I172" s="431"/>
      <c r="J172" s="431"/>
      <c r="K172" s="431"/>
      <c r="L172" s="431"/>
      <c r="M172" s="431"/>
      <c r="N172" s="431"/>
      <c r="O172" s="431"/>
      <c r="P172" s="431"/>
      <c r="Q172" s="431"/>
      <c r="R172" s="431"/>
      <c r="S172" s="431"/>
      <c r="T172" s="431"/>
      <c r="U172" s="431"/>
    </row>
    <row r="173" spans="2:21" x14ac:dyDescent="0.3">
      <c r="B173" s="750" t="s">
        <v>141</v>
      </c>
      <c r="C173" s="750"/>
      <c r="D173" s="741" t="s">
        <v>142</v>
      </c>
      <c r="E173" s="741"/>
      <c r="F173" s="741" t="s">
        <v>143</v>
      </c>
      <c r="G173" s="751" t="s">
        <v>144</v>
      </c>
      <c r="H173" s="751"/>
      <c r="I173" s="751"/>
      <c r="J173" s="751"/>
      <c r="K173" s="751"/>
      <c r="L173" s="751"/>
      <c r="M173" s="751"/>
      <c r="N173" s="751" t="s">
        <v>145</v>
      </c>
      <c r="O173" s="751"/>
      <c r="P173" s="751"/>
      <c r="Q173" s="751"/>
      <c r="R173" s="751"/>
      <c r="S173" s="751" t="s">
        <v>101</v>
      </c>
      <c r="T173" s="751"/>
      <c r="U173" s="751"/>
    </row>
    <row r="174" spans="2:21" ht="15" customHeight="1" x14ac:dyDescent="0.3">
      <c r="B174" s="750"/>
      <c r="C174" s="750"/>
      <c r="D174" s="741"/>
      <c r="E174" s="741"/>
      <c r="F174" s="741"/>
      <c r="G174" s="740" t="s">
        <v>146</v>
      </c>
      <c r="H174" s="741"/>
      <c r="I174" s="741"/>
      <c r="J174" s="740" t="s">
        <v>147</v>
      </c>
      <c r="K174" s="740"/>
      <c r="L174" s="740" t="s">
        <v>148</v>
      </c>
      <c r="M174" s="740"/>
      <c r="N174" s="228" t="s">
        <v>149</v>
      </c>
      <c r="O174" s="228" t="s">
        <v>150</v>
      </c>
      <c r="P174" s="228" t="s">
        <v>151</v>
      </c>
      <c r="Q174" s="740" t="s">
        <v>152</v>
      </c>
      <c r="R174" s="740"/>
      <c r="S174" s="751"/>
      <c r="T174" s="751"/>
      <c r="U174" s="751"/>
    </row>
    <row r="175" spans="2:21" ht="49.5" customHeight="1" x14ac:dyDescent="0.3">
      <c r="B175" s="254" t="s">
        <v>153</v>
      </c>
      <c r="C175" s="254"/>
      <c r="D175" s="774" t="s">
        <v>529</v>
      </c>
      <c r="E175" s="729"/>
      <c r="F175" s="105" t="s">
        <v>155</v>
      </c>
      <c r="G175" s="775">
        <v>310301163.36000001</v>
      </c>
      <c r="H175" s="775"/>
      <c r="I175" s="775"/>
      <c r="J175" s="776" t="s">
        <v>307</v>
      </c>
      <c r="K175" s="776"/>
      <c r="L175" s="784" t="s">
        <v>171</v>
      </c>
      <c r="M175" s="778"/>
      <c r="N175" s="233">
        <v>252000000</v>
      </c>
      <c r="O175" s="81">
        <f>123.78/111.82</f>
        <v>1.1069576104453587</v>
      </c>
      <c r="P175" s="160" t="s">
        <v>172</v>
      </c>
      <c r="Q175" s="793">
        <f>+G175/O175</f>
        <v>280318921.367872</v>
      </c>
      <c r="R175" s="793"/>
      <c r="S175" s="254" t="s">
        <v>247</v>
      </c>
      <c r="T175" s="254"/>
      <c r="U175" s="254"/>
    </row>
    <row r="176" spans="2:21" ht="150" customHeight="1" x14ac:dyDescent="0.3">
      <c r="B176" s="254" t="s">
        <v>157</v>
      </c>
      <c r="C176" s="254"/>
      <c r="D176" s="774" t="s">
        <v>529</v>
      </c>
      <c r="E176" s="729"/>
      <c r="F176" s="105" t="s">
        <v>155</v>
      </c>
      <c r="G176" s="775">
        <v>67589211</v>
      </c>
      <c r="H176" s="775">
        <v>69485724</v>
      </c>
      <c r="I176" s="775">
        <v>69485724</v>
      </c>
      <c r="J176" s="776" t="s">
        <v>308</v>
      </c>
      <c r="K176" s="776"/>
      <c r="L176" s="784" t="s">
        <v>309</v>
      </c>
      <c r="M176" s="778"/>
      <c r="N176" s="233">
        <v>60000000</v>
      </c>
      <c r="O176" s="156">
        <f>126.15/111.82</f>
        <v>1.1281523877660526</v>
      </c>
      <c r="P176" s="161" t="s">
        <v>184</v>
      </c>
      <c r="Q176" s="793">
        <f t="shared" ref="Q176:Q183" si="12">+G176/O176</f>
        <v>59911419.532461353</v>
      </c>
      <c r="R176" s="793"/>
      <c r="S176" s="254" t="s">
        <v>247</v>
      </c>
      <c r="T176" s="254"/>
      <c r="U176" s="254"/>
    </row>
    <row r="177" spans="2:21" ht="147.75" customHeight="1" x14ac:dyDescent="0.3">
      <c r="B177" s="254" t="s">
        <v>159</v>
      </c>
      <c r="C177" s="254"/>
      <c r="D177" s="774" t="s">
        <v>529</v>
      </c>
      <c r="E177" s="729"/>
      <c r="F177" s="105" t="s">
        <v>155</v>
      </c>
      <c r="G177" s="775">
        <v>1896513</v>
      </c>
      <c r="H177" s="775">
        <v>69485724</v>
      </c>
      <c r="I177" s="775">
        <v>69485724</v>
      </c>
      <c r="J177" s="776" t="s">
        <v>308</v>
      </c>
      <c r="K177" s="776"/>
      <c r="L177" s="784" t="s">
        <v>304</v>
      </c>
      <c r="M177" s="778"/>
      <c r="N177" s="233">
        <v>60000000</v>
      </c>
      <c r="O177" s="156">
        <f>126.15/111.82</f>
        <v>1.1281523877660526</v>
      </c>
      <c r="P177" s="161" t="s">
        <v>184</v>
      </c>
      <c r="Q177" s="793">
        <f t="shared" si="12"/>
        <v>1681078.7448275862</v>
      </c>
      <c r="R177" s="793"/>
      <c r="S177" s="254" t="s">
        <v>247</v>
      </c>
      <c r="T177" s="254"/>
      <c r="U177" s="254"/>
    </row>
    <row r="178" spans="2:21" ht="39" customHeight="1" x14ac:dyDescent="0.3">
      <c r="B178" s="254" t="s">
        <v>161</v>
      </c>
      <c r="C178" s="254"/>
      <c r="D178" s="774" t="s">
        <v>529</v>
      </c>
      <c r="E178" s="729"/>
      <c r="F178" s="105" t="s">
        <v>155</v>
      </c>
      <c r="G178" s="775">
        <v>71162374</v>
      </c>
      <c r="H178" s="775">
        <v>71162374</v>
      </c>
      <c r="I178" s="775">
        <v>71162374</v>
      </c>
      <c r="J178" s="776"/>
      <c r="K178" s="776"/>
      <c r="L178" s="784" t="s">
        <v>310</v>
      </c>
      <c r="M178" s="778"/>
      <c r="N178" s="233">
        <v>60000000</v>
      </c>
      <c r="O178" s="156">
        <f>132.58/111.82</f>
        <v>1.1856555177964587</v>
      </c>
      <c r="P178" s="161" t="s">
        <v>207</v>
      </c>
      <c r="Q178" s="793">
        <f t="shared" si="12"/>
        <v>60019434.761502482</v>
      </c>
      <c r="R178" s="793"/>
      <c r="S178" s="254" t="s">
        <v>247</v>
      </c>
      <c r="T178" s="254"/>
      <c r="U178" s="254"/>
    </row>
    <row r="179" spans="2:21" ht="36" customHeight="1" x14ac:dyDescent="0.3">
      <c r="B179" s="254" t="s">
        <v>163</v>
      </c>
      <c r="C179" s="254"/>
      <c r="D179" s="774" t="s">
        <v>529</v>
      </c>
      <c r="E179" s="729"/>
      <c r="F179" s="105" t="s">
        <v>155</v>
      </c>
      <c r="G179" s="775">
        <v>71579324</v>
      </c>
      <c r="H179" s="775">
        <v>71579324</v>
      </c>
      <c r="I179" s="775">
        <v>71579324</v>
      </c>
      <c r="J179" s="776" t="s">
        <v>311</v>
      </c>
      <c r="K179" s="776"/>
      <c r="L179" s="784" t="s">
        <v>312</v>
      </c>
      <c r="M179" s="778"/>
      <c r="N179" s="233">
        <v>60000000</v>
      </c>
      <c r="O179" s="156">
        <f>133.4/111.82</f>
        <v>1.1929887318905386</v>
      </c>
      <c r="P179" s="161" t="s">
        <v>220</v>
      </c>
      <c r="Q179" s="793">
        <f t="shared" si="12"/>
        <v>60000000.072563708</v>
      </c>
      <c r="R179" s="793"/>
      <c r="S179" s="254" t="s">
        <v>247</v>
      </c>
      <c r="T179" s="254"/>
      <c r="U179" s="254"/>
    </row>
    <row r="180" spans="2:21" ht="52.5" customHeight="1" x14ac:dyDescent="0.3">
      <c r="B180" s="254" t="s">
        <v>165</v>
      </c>
      <c r="C180" s="254"/>
      <c r="D180" s="774" t="s">
        <v>529</v>
      </c>
      <c r="E180" s="729"/>
      <c r="F180" s="105" t="s">
        <v>155</v>
      </c>
      <c r="G180" s="775">
        <v>300633160</v>
      </c>
      <c r="H180" s="775">
        <v>71579324</v>
      </c>
      <c r="I180" s="775">
        <v>71579324</v>
      </c>
      <c r="J180" s="776" t="s">
        <v>313</v>
      </c>
      <c r="K180" s="776"/>
      <c r="L180" s="784" t="s">
        <v>312</v>
      </c>
      <c r="M180" s="778"/>
      <c r="N180" s="233">
        <v>252000000</v>
      </c>
      <c r="O180" s="156">
        <f>133.4/111.82</f>
        <v>1.1929887318905386</v>
      </c>
      <c r="P180" s="161" t="s">
        <v>220</v>
      </c>
      <c r="Q180" s="793">
        <f t="shared" si="12"/>
        <v>251999999.63418287</v>
      </c>
      <c r="R180" s="793"/>
      <c r="S180" s="254" t="s">
        <v>247</v>
      </c>
      <c r="T180" s="254"/>
      <c r="U180" s="254"/>
    </row>
    <row r="181" spans="2:21" ht="27.75" customHeight="1" x14ac:dyDescent="0.3">
      <c r="B181" s="254" t="s">
        <v>167</v>
      </c>
      <c r="C181" s="254"/>
      <c r="D181" s="774" t="s">
        <v>529</v>
      </c>
      <c r="E181" s="729"/>
      <c r="F181" s="105" t="s">
        <v>155</v>
      </c>
      <c r="G181" s="775">
        <v>73891969</v>
      </c>
      <c r="H181" s="775">
        <v>71579324</v>
      </c>
      <c r="I181" s="775">
        <v>71579324</v>
      </c>
      <c r="J181" s="776" t="s">
        <v>314</v>
      </c>
      <c r="K181" s="776"/>
      <c r="L181" s="784" t="s">
        <v>315</v>
      </c>
      <c r="M181" s="778"/>
      <c r="N181" s="233">
        <v>60000000</v>
      </c>
      <c r="O181" s="156">
        <f>137.71/111.82</f>
        <v>1.2315328206045431</v>
      </c>
      <c r="P181" s="161" t="s">
        <v>316</v>
      </c>
      <c r="Q181" s="793">
        <f t="shared" si="12"/>
        <v>59999999.808147557</v>
      </c>
      <c r="R181" s="793"/>
      <c r="S181" s="254" t="s">
        <v>247</v>
      </c>
      <c r="T181" s="254"/>
      <c r="U181" s="254"/>
    </row>
    <row r="182" spans="2:21" ht="22.5" customHeight="1" x14ac:dyDescent="0.3">
      <c r="B182" s="254" t="s">
        <v>169</v>
      </c>
      <c r="C182" s="254"/>
      <c r="D182" s="774" t="s">
        <v>529</v>
      </c>
      <c r="E182" s="729"/>
      <c r="F182" s="105" t="s">
        <v>155</v>
      </c>
      <c r="G182" s="775">
        <v>74503666</v>
      </c>
      <c r="H182" s="775">
        <v>71579324</v>
      </c>
      <c r="I182" s="775">
        <v>71579324</v>
      </c>
      <c r="J182" s="776" t="s">
        <v>317</v>
      </c>
      <c r="K182" s="776"/>
      <c r="L182" s="784" t="s">
        <v>318</v>
      </c>
      <c r="M182" s="778"/>
      <c r="N182" s="233">
        <v>60000000</v>
      </c>
      <c r="O182" s="156">
        <f>138.85/111.82</f>
        <v>1.2417277767841173</v>
      </c>
      <c r="P182" s="161" t="s">
        <v>319</v>
      </c>
      <c r="Q182" s="793">
        <f t="shared" si="12"/>
        <v>59999999.511127122</v>
      </c>
      <c r="R182" s="793"/>
      <c r="S182" s="254" t="s">
        <v>320</v>
      </c>
      <c r="T182" s="254"/>
      <c r="U182" s="254"/>
    </row>
    <row r="183" spans="2:21" ht="18.75" customHeight="1" x14ac:dyDescent="0.3">
      <c r="B183" s="254" t="s">
        <v>251</v>
      </c>
      <c r="C183" s="254"/>
      <c r="D183" s="774" t="s">
        <v>529</v>
      </c>
      <c r="E183" s="729"/>
      <c r="F183" s="105" t="s">
        <v>155</v>
      </c>
      <c r="G183" s="775">
        <f>387419066-74503667</f>
        <v>312915399</v>
      </c>
      <c r="H183" s="775">
        <v>71579324</v>
      </c>
      <c r="I183" s="775">
        <v>71579324</v>
      </c>
      <c r="J183" s="776" t="s">
        <v>321</v>
      </c>
      <c r="K183" s="776"/>
      <c r="L183" s="784" t="s">
        <v>318</v>
      </c>
      <c r="M183" s="778"/>
      <c r="N183" s="233">
        <v>252000000</v>
      </c>
      <c r="O183" s="156">
        <f>138.85/111.82</f>
        <v>1.2417277767841173</v>
      </c>
      <c r="P183" s="161" t="s">
        <v>319</v>
      </c>
      <c r="Q183" s="793">
        <f t="shared" si="12"/>
        <v>251999999.39632699</v>
      </c>
      <c r="R183" s="793"/>
      <c r="S183" s="254" t="s">
        <v>322</v>
      </c>
      <c r="T183" s="254"/>
      <c r="U183" s="254"/>
    </row>
    <row r="184" spans="2:21" ht="18.75" customHeight="1" x14ac:dyDescent="0.3">
      <c r="B184" s="254" t="s">
        <v>253</v>
      </c>
      <c r="C184" s="254"/>
      <c r="D184" s="774" t="s">
        <v>529</v>
      </c>
      <c r="E184" s="729"/>
      <c r="F184" s="105" t="s">
        <v>155</v>
      </c>
      <c r="G184" s="792">
        <v>76344124.489999995</v>
      </c>
      <c r="H184" s="775">
        <v>71579324</v>
      </c>
      <c r="I184" s="775">
        <v>71579324</v>
      </c>
      <c r="J184" s="776" t="s">
        <v>472</v>
      </c>
      <c r="K184" s="776"/>
      <c r="L184" s="783">
        <v>43305</v>
      </c>
      <c r="M184" s="778"/>
      <c r="N184" s="233">
        <v>60000000</v>
      </c>
      <c r="O184" s="156">
        <f>142.28/111.82</f>
        <v>1.272402074763012</v>
      </c>
      <c r="P184" s="161" t="s">
        <v>473</v>
      </c>
      <c r="Q184" s="793">
        <f>+G184/O184</f>
        <v>60000000.003315993</v>
      </c>
      <c r="R184" s="793"/>
      <c r="S184" s="254" t="s">
        <v>320</v>
      </c>
      <c r="T184" s="254"/>
      <c r="U184" s="254"/>
    </row>
    <row r="185" spans="2:21" ht="15.75" customHeight="1" x14ac:dyDescent="0.3">
      <c r="B185" s="254" t="s">
        <v>255</v>
      </c>
      <c r="C185" s="254"/>
      <c r="D185" s="774" t="s">
        <v>529</v>
      </c>
      <c r="E185" s="729"/>
      <c r="F185" s="105" t="s">
        <v>155</v>
      </c>
      <c r="G185" s="792">
        <v>398551959</v>
      </c>
      <c r="H185" s="775">
        <v>71579324</v>
      </c>
      <c r="I185" s="775">
        <v>71579324</v>
      </c>
      <c r="J185" s="776" t="s">
        <v>538</v>
      </c>
      <c r="K185" s="776"/>
      <c r="L185" s="783">
        <v>43445</v>
      </c>
      <c r="M185" s="778"/>
      <c r="N185" s="233">
        <f>60000000+252000000</f>
        <v>312000000</v>
      </c>
      <c r="O185" s="156">
        <f>142.84/111.82</f>
        <v>1.2774101234126276</v>
      </c>
      <c r="P185" s="161" t="s">
        <v>530</v>
      </c>
      <c r="Q185" s="793">
        <f>+G185/O185</f>
        <v>312000000.38770646</v>
      </c>
      <c r="R185" s="793"/>
      <c r="S185" s="254" t="s">
        <v>247</v>
      </c>
      <c r="T185" s="254"/>
      <c r="U185" s="254"/>
    </row>
    <row r="186" spans="2:21" ht="15.75" customHeight="1" x14ac:dyDescent="0.3">
      <c r="B186" s="254" t="s">
        <v>257</v>
      </c>
      <c r="C186" s="254"/>
      <c r="D186" s="774" t="s">
        <v>529</v>
      </c>
      <c r="E186" s="729"/>
      <c r="F186" s="105" t="s">
        <v>155</v>
      </c>
      <c r="G186" s="792">
        <v>79133889</v>
      </c>
      <c r="H186" s="775">
        <v>71579324</v>
      </c>
      <c r="I186" s="775">
        <v>71579324</v>
      </c>
      <c r="J186" s="776" t="s">
        <v>726</v>
      </c>
      <c r="K186" s="776"/>
      <c r="L186" s="783">
        <v>43686</v>
      </c>
      <c r="M186" s="778"/>
      <c r="N186" s="233">
        <v>60000000</v>
      </c>
      <c r="O186" s="156">
        <f>102.71/78.05</f>
        <v>1.3159513132607303</v>
      </c>
      <c r="P186" s="161" t="s">
        <v>727</v>
      </c>
      <c r="Q186" s="793">
        <f>+G186/O186</f>
        <v>60134359.2293837</v>
      </c>
      <c r="R186" s="793"/>
      <c r="S186" s="254" t="s">
        <v>320</v>
      </c>
      <c r="T186" s="254"/>
      <c r="U186" s="254"/>
    </row>
    <row r="187" spans="2:21" ht="15.75" customHeight="1" x14ac:dyDescent="0.3">
      <c r="B187" s="254" t="s">
        <v>259</v>
      </c>
      <c r="C187" s="254"/>
      <c r="D187" s="774" t="s">
        <v>529</v>
      </c>
      <c r="E187" s="729"/>
      <c r="F187" s="105" t="s">
        <v>155</v>
      </c>
      <c r="G187" s="792">
        <v>333395516</v>
      </c>
      <c r="H187" s="775">
        <v>71579324</v>
      </c>
      <c r="I187" s="775">
        <v>71579324</v>
      </c>
      <c r="J187" s="776" t="s">
        <v>908</v>
      </c>
      <c r="K187" s="776"/>
      <c r="L187" s="783">
        <v>43748</v>
      </c>
      <c r="M187" s="778"/>
      <c r="N187" s="233">
        <v>252000000</v>
      </c>
      <c r="O187" s="156">
        <f>103.26/78.05</f>
        <v>1.322998078155029</v>
      </c>
      <c r="P187" s="161" t="s">
        <v>861</v>
      </c>
      <c r="Q187" s="793">
        <f>+G187/O187</f>
        <v>252000000.23048612</v>
      </c>
      <c r="R187" s="793"/>
      <c r="S187" s="254" t="s">
        <v>909</v>
      </c>
      <c r="T187" s="254"/>
      <c r="U187" s="254"/>
    </row>
    <row r="188" spans="2:21" ht="14.4" x14ac:dyDescent="0.3">
      <c r="B188" s="232"/>
      <c r="C188" s="232"/>
      <c r="D188" s="109"/>
      <c r="E188" s="109"/>
      <c r="F188" s="110"/>
      <c r="G188" s="115"/>
      <c r="H188" s="115"/>
      <c r="I188" s="115"/>
      <c r="J188" s="112"/>
      <c r="K188" s="112"/>
      <c r="L188" s="116"/>
      <c r="M188" s="109"/>
      <c r="N188" s="111"/>
      <c r="O188" s="113"/>
      <c r="P188" s="114"/>
      <c r="Q188" s="231"/>
      <c r="R188" s="231"/>
      <c r="S188" s="232"/>
      <c r="T188" s="232"/>
      <c r="U188" s="232"/>
    </row>
    <row r="191" spans="2:21" ht="15" customHeight="1" x14ac:dyDescent="0.3">
      <c r="B191" s="789" t="s">
        <v>323</v>
      </c>
      <c r="C191" s="790"/>
      <c r="D191" s="790"/>
      <c r="E191" s="790"/>
      <c r="F191" s="790"/>
      <c r="G191" s="790"/>
      <c r="H191" s="790"/>
      <c r="I191" s="790"/>
      <c r="J191" s="790"/>
      <c r="K191" s="790"/>
      <c r="L191" s="790"/>
      <c r="M191" s="790"/>
      <c r="N191" s="790"/>
      <c r="O191" s="790"/>
      <c r="P191" s="790"/>
      <c r="Q191" s="790"/>
      <c r="R191" s="790"/>
      <c r="S191" s="790"/>
      <c r="T191" s="790"/>
      <c r="U191" s="791"/>
    </row>
    <row r="192" spans="2:21" x14ac:dyDescent="0.3">
      <c r="B192" s="750" t="s">
        <v>141</v>
      </c>
      <c r="C192" s="750"/>
      <c r="D192" s="741" t="s">
        <v>142</v>
      </c>
      <c r="E192" s="741"/>
      <c r="F192" s="741" t="s">
        <v>143</v>
      </c>
      <c r="G192" s="751" t="s">
        <v>144</v>
      </c>
      <c r="H192" s="751"/>
      <c r="I192" s="751"/>
      <c r="J192" s="751"/>
      <c r="K192" s="751"/>
      <c r="L192" s="751"/>
      <c r="M192" s="751"/>
      <c r="N192" s="751" t="s">
        <v>145</v>
      </c>
      <c r="O192" s="751"/>
      <c r="P192" s="751"/>
      <c r="Q192" s="751"/>
      <c r="R192" s="751"/>
      <c r="S192" s="751" t="s">
        <v>101</v>
      </c>
      <c r="T192" s="751"/>
      <c r="U192" s="751"/>
    </row>
    <row r="193" spans="2:26" ht="15" customHeight="1" x14ac:dyDescent="0.3">
      <c r="B193" s="750"/>
      <c r="C193" s="750"/>
      <c r="D193" s="741"/>
      <c r="E193" s="741"/>
      <c r="F193" s="741"/>
      <c r="G193" s="740" t="s">
        <v>146</v>
      </c>
      <c r="H193" s="741"/>
      <c r="I193" s="741"/>
      <c r="J193" s="740" t="s">
        <v>147</v>
      </c>
      <c r="K193" s="740"/>
      <c r="L193" s="740" t="s">
        <v>148</v>
      </c>
      <c r="M193" s="740"/>
      <c r="N193" s="228" t="s">
        <v>149</v>
      </c>
      <c r="O193" s="228" t="s">
        <v>150</v>
      </c>
      <c r="P193" s="228" t="s">
        <v>151</v>
      </c>
      <c r="Q193" s="740" t="s">
        <v>152</v>
      </c>
      <c r="R193" s="740"/>
      <c r="S193" s="751"/>
      <c r="T193" s="751"/>
      <c r="U193" s="751"/>
    </row>
    <row r="194" spans="2:26" ht="15.75" customHeight="1" x14ac:dyDescent="0.3">
      <c r="B194" s="291" t="s">
        <v>153</v>
      </c>
      <c r="C194" s="256"/>
      <c r="D194" s="729"/>
      <c r="E194" s="729"/>
      <c r="F194" s="105" t="s">
        <v>155</v>
      </c>
      <c r="G194" s="775">
        <v>1137653386</v>
      </c>
      <c r="H194" s="775"/>
      <c r="I194" s="775"/>
      <c r="J194" s="776" t="s">
        <v>324</v>
      </c>
      <c r="K194" s="776"/>
      <c r="L194" s="784" t="s">
        <v>325</v>
      </c>
      <c r="M194" s="778"/>
      <c r="N194" s="159">
        <v>923770253.59000003</v>
      </c>
      <c r="O194" s="81">
        <f>137.71/111.82</f>
        <v>1.2315328206045431</v>
      </c>
      <c r="P194" s="157" t="s">
        <v>263</v>
      </c>
      <c r="Q194" s="779">
        <f t="shared" ref="Q194:Q216" si="13">+G194/O194</f>
        <v>923770253.59465539</v>
      </c>
      <c r="R194" s="780"/>
      <c r="S194" s="254" t="s">
        <v>247</v>
      </c>
      <c r="T194" s="254"/>
      <c r="U194" s="254"/>
    </row>
    <row r="195" spans="2:26" ht="15.75" customHeight="1" x14ac:dyDescent="0.3">
      <c r="B195" s="291" t="s">
        <v>157</v>
      </c>
      <c r="C195" s="256"/>
      <c r="D195" s="729"/>
      <c r="E195" s="729"/>
      <c r="F195" s="105" t="s">
        <v>155</v>
      </c>
      <c r="G195" s="775">
        <v>1138975183</v>
      </c>
      <c r="H195" s="775"/>
      <c r="I195" s="775"/>
      <c r="J195" s="776" t="s">
        <v>326</v>
      </c>
      <c r="K195" s="776"/>
      <c r="L195" s="784" t="s">
        <v>327</v>
      </c>
      <c r="M195" s="778"/>
      <c r="N195" s="159">
        <v>923770253.59000003</v>
      </c>
      <c r="O195" s="81">
        <f>137.87/111.82</f>
        <v>1.2329636916472904</v>
      </c>
      <c r="P195" s="157" t="s">
        <v>266</v>
      </c>
      <c r="Q195" s="779">
        <f t="shared" si="13"/>
        <v>923770254.31972146</v>
      </c>
      <c r="R195" s="780"/>
      <c r="S195" s="254" t="s">
        <v>247</v>
      </c>
      <c r="T195" s="254"/>
      <c r="U195" s="254"/>
    </row>
    <row r="196" spans="2:26" ht="15" customHeight="1" x14ac:dyDescent="0.3">
      <c r="B196" s="291" t="s">
        <v>159</v>
      </c>
      <c r="C196" s="256"/>
      <c r="D196" s="729"/>
      <c r="E196" s="729"/>
      <c r="F196" s="105" t="s">
        <v>155</v>
      </c>
      <c r="G196" s="775">
        <v>1139966530</v>
      </c>
      <c r="H196" s="775"/>
      <c r="I196" s="775"/>
      <c r="J196" s="776" t="s">
        <v>328</v>
      </c>
      <c r="K196" s="776"/>
      <c r="L196" s="784" t="s">
        <v>329</v>
      </c>
      <c r="M196" s="778"/>
      <c r="N196" s="159">
        <v>923770253.59000003</v>
      </c>
      <c r="O196" s="81">
        <f>137.99/111.82</f>
        <v>1.2340368449293508</v>
      </c>
      <c r="P196" s="157" t="s">
        <v>330</v>
      </c>
      <c r="Q196" s="779">
        <f t="shared" si="13"/>
        <v>923770254.25465608</v>
      </c>
      <c r="R196" s="780"/>
      <c r="S196" s="254" t="s">
        <v>247</v>
      </c>
      <c r="T196" s="254"/>
      <c r="U196" s="254"/>
    </row>
    <row r="197" spans="2:26" ht="15" customHeight="1" x14ac:dyDescent="0.3">
      <c r="B197" s="291" t="s">
        <v>161</v>
      </c>
      <c r="C197" s="256"/>
      <c r="D197" s="729"/>
      <c r="E197" s="729"/>
      <c r="F197" s="105" t="s">
        <v>155</v>
      </c>
      <c r="G197" s="775">
        <v>1140462203</v>
      </c>
      <c r="H197" s="775"/>
      <c r="I197" s="775"/>
      <c r="J197" s="776" t="s">
        <v>331</v>
      </c>
      <c r="K197" s="776"/>
      <c r="L197" s="784" t="s">
        <v>291</v>
      </c>
      <c r="M197" s="778"/>
      <c r="N197" s="159">
        <v>923770253.59000003</v>
      </c>
      <c r="O197" s="81">
        <f>138.05/111.82</f>
        <v>1.2345734215703812</v>
      </c>
      <c r="P197" s="157" t="s">
        <v>332</v>
      </c>
      <c r="Q197" s="779">
        <f t="shared" si="13"/>
        <v>923770253.81716752</v>
      </c>
      <c r="R197" s="780"/>
      <c r="S197" s="254" t="s">
        <v>247</v>
      </c>
      <c r="T197" s="254"/>
      <c r="U197" s="254"/>
    </row>
    <row r="198" spans="2:26" ht="15" customHeight="1" x14ac:dyDescent="0.3">
      <c r="B198" s="291" t="s">
        <v>163</v>
      </c>
      <c r="C198" s="256"/>
      <c r="D198" s="729"/>
      <c r="E198" s="729"/>
      <c r="F198" s="105" t="s">
        <v>155</v>
      </c>
      <c r="G198" s="775">
        <v>1140627428</v>
      </c>
      <c r="H198" s="775"/>
      <c r="I198" s="775"/>
      <c r="J198" s="776" t="s">
        <v>333</v>
      </c>
      <c r="K198" s="776"/>
      <c r="L198" s="784" t="s">
        <v>334</v>
      </c>
      <c r="M198" s="778"/>
      <c r="N198" s="159">
        <v>923770253.59000003</v>
      </c>
      <c r="O198" s="81">
        <f>138.07/111.82</f>
        <v>1.2347522804507245</v>
      </c>
      <c r="P198" s="157" t="s">
        <v>335</v>
      </c>
      <c r="Q198" s="779">
        <f t="shared" si="13"/>
        <v>923770254.21134198</v>
      </c>
      <c r="R198" s="780"/>
      <c r="S198" s="254" t="s">
        <v>247</v>
      </c>
      <c r="T198" s="254"/>
      <c r="U198" s="254"/>
      <c r="V198" s="787"/>
      <c r="W198" s="787"/>
      <c r="X198" s="788"/>
      <c r="Y198" s="788"/>
      <c r="Z198" s="788"/>
    </row>
    <row r="199" spans="2:26" ht="15" customHeight="1" x14ac:dyDescent="0.3">
      <c r="B199" s="291" t="s">
        <v>165</v>
      </c>
      <c r="C199" s="256"/>
      <c r="D199" s="729"/>
      <c r="E199" s="729"/>
      <c r="F199" s="105" t="s">
        <v>155</v>
      </c>
      <c r="G199" s="775">
        <v>1142692734</v>
      </c>
      <c r="H199" s="775"/>
      <c r="I199" s="775"/>
      <c r="J199" s="776" t="s">
        <v>336</v>
      </c>
      <c r="K199" s="776"/>
      <c r="L199" s="784" t="s">
        <v>337</v>
      </c>
      <c r="M199" s="778"/>
      <c r="N199" s="159">
        <v>923770253.59000003</v>
      </c>
      <c r="O199" s="81">
        <f>138.32/111.82</f>
        <v>1.2369880164550171</v>
      </c>
      <c r="P199" s="157" t="s">
        <v>338</v>
      </c>
      <c r="Q199" s="779">
        <f t="shared" si="13"/>
        <v>923770253.87420464</v>
      </c>
      <c r="R199" s="780"/>
      <c r="S199" s="254" t="s">
        <v>247</v>
      </c>
      <c r="T199" s="254"/>
      <c r="U199" s="254"/>
    </row>
    <row r="200" spans="2:26" ht="15" customHeight="1" x14ac:dyDescent="0.3">
      <c r="B200" s="291" t="s">
        <v>167</v>
      </c>
      <c r="C200" s="256"/>
      <c r="D200" s="729"/>
      <c r="E200" s="729"/>
      <c r="F200" s="105" t="s">
        <v>155</v>
      </c>
      <c r="G200" s="775">
        <v>1147071184</v>
      </c>
      <c r="H200" s="775"/>
      <c r="I200" s="775"/>
      <c r="J200" s="776" t="s">
        <v>339</v>
      </c>
      <c r="K200" s="776"/>
      <c r="L200" s="784" t="s">
        <v>318</v>
      </c>
      <c r="M200" s="778"/>
      <c r="N200" s="159">
        <v>923770253.59000003</v>
      </c>
      <c r="O200" s="81">
        <f>138.85/111.82</f>
        <v>1.2417277767841173</v>
      </c>
      <c r="P200" s="157" t="s">
        <v>340</v>
      </c>
      <c r="Q200" s="779">
        <f t="shared" si="13"/>
        <v>923770254.19431043</v>
      </c>
      <c r="R200" s="780"/>
      <c r="S200" s="254" t="s">
        <v>247</v>
      </c>
      <c r="T200" s="254"/>
      <c r="U200" s="254"/>
    </row>
    <row r="201" spans="2:26" ht="15" customHeight="1" x14ac:dyDescent="0.3">
      <c r="B201" s="291" t="s">
        <v>169</v>
      </c>
      <c r="C201" s="256"/>
      <c r="D201" s="729"/>
      <c r="E201" s="729"/>
      <c r="F201" s="105" t="s">
        <v>155</v>
      </c>
      <c r="G201" s="775">
        <v>1154258450</v>
      </c>
      <c r="H201" s="775"/>
      <c r="I201" s="775"/>
      <c r="J201" s="776" t="s">
        <v>341</v>
      </c>
      <c r="K201" s="776"/>
      <c r="L201" s="784" t="s">
        <v>342</v>
      </c>
      <c r="M201" s="778"/>
      <c r="N201" s="159">
        <v>923770253.59000003</v>
      </c>
      <c r="O201" s="81">
        <f>139.72/111.82</f>
        <v>1.2495081380790556</v>
      </c>
      <c r="P201" s="157" t="s">
        <v>343</v>
      </c>
      <c r="Q201" s="779">
        <f t="shared" si="13"/>
        <v>923770253.9292872</v>
      </c>
      <c r="R201" s="780"/>
      <c r="S201" s="254" t="s">
        <v>247</v>
      </c>
      <c r="T201" s="254"/>
      <c r="U201" s="254"/>
    </row>
    <row r="202" spans="2:26" ht="15" customHeight="1" x14ac:dyDescent="0.3">
      <c r="B202" s="291" t="s">
        <v>251</v>
      </c>
      <c r="C202" s="256"/>
      <c r="D202" s="785"/>
      <c r="E202" s="786"/>
      <c r="F202" s="105" t="s">
        <v>155</v>
      </c>
      <c r="G202" s="775">
        <v>1162437063</v>
      </c>
      <c r="H202" s="775"/>
      <c r="I202" s="775"/>
      <c r="J202" s="776" t="s">
        <v>344</v>
      </c>
      <c r="K202" s="776"/>
      <c r="L202" s="784" t="s">
        <v>345</v>
      </c>
      <c r="M202" s="778"/>
      <c r="N202" s="159">
        <v>923770253.59000003</v>
      </c>
      <c r="O202" s="81">
        <f>140.71/111.82</f>
        <v>1.2583616526560546</v>
      </c>
      <c r="P202" s="157" t="s">
        <v>346</v>
      </c>
      <c r="Q202" s="779">
        <f t="shared" si="13"/>
        <v>923770253.60429239</v>
      </c>
      <c r="R202" s="780"/>
      <c r="S202" s="254" t="s">
        <v>247</v>
      </c>
      <c r="T202" s="254"/>
      <c r="U202" s="254"/>
    </row>
    <row r="203" spans="2:26" ht="15" customHeight="1" x14ac:dyDescent="0.3">
      <c r="B203" s="291" t="s">
        <v>253</v>
      </c>
      <c r="C203" s="256"/>
      <c r="D203" s="729"/>
      <c r="E203" s="729"/>
      <c r="F203" s="105" t="s">
        <v>155</v>
      </c>
      <c r="G203" s="775">
        <v>1165245880</v>
      </c>
      <c r="H203" s="775"/>
      <c r="I203" s="775"/>
      <c r="J203" s="776" t="s">
        <v>347</v>
      </c>
      <c r="K203" s="776"/>
      <c r="L203" s="784" t="s">
        <v>348</v>
      </c>
      <c r="M203" s="778"/>
      <c r="N203" s="159">
        <v>923770253.59000003</v>
      </c>
      <c r="O203" s="162">
        <f>141.05/111.82</f>
        <v>1.2614022536218925</v>
      </c>
      <c r="P203" s="157" t="s">
        <v>349</v>
      </c>
      <c r="Q203" s="779">
        <f t="shared" si="13"/>
        <v>923770253.82204878</v>
      </c>
      <c r="R203" s="780"/>
      <c r="S203" s="254" t="s">
        <v>247</v>
      </c>
      <c r="T203" s="254"/>
      <c r="U203" s="254"/>
    </row>
    <row r="204" spans="2:26" ht="15" customHeight="1" x14ac:dyDescent="0.3">
      <c r="B204" s="291" t="s">
        <v>255</v>
      </c>
      <c r="C204" s="256"/>
      <c r="D204" s="729"/>
      <c r="E204" s="729"/>
      <c r="F204" s="105" t="s">
        <v>155</v>
      </c>
      <c r="G204" s="775">
        <v>1170615677</v>
      </c>
      <c r="H204" s="775"/>
      <c r="I204" s="775"/>
      <c r="J204" s="776" t="s">
        <v>464</v>
      </c>
      <c r="K204" s="776"/>
      <c r="L204" s="784" t="s">
        <v>453</v>
      </c>
      <c r="M204" s="778"/>
      <c r="N204" s="159">
        <v>923770253.59000003</v>
      </c>
      <c r="O204" s="162">
        <f>141.7/111.82</f>
        <v>1.2672151672330532</v>
      </c>
      <c r="P204" s="157" t="s">
        <v>294</v>
      </c>
      <c r="Q204" s="779">
        <f t="shared" si="13"/>
        <v>923770254.07297099</v>
      </c>
      <c r="R204" s="780"/>
      <c r="S204" s="254" t="s">
        <v>247</v>
      </c>
      <c r="T204" s="254"/>
      <c r="U204" s="254"/>
    </row>
    <row r="205" spans="2:26" ht="15" customHeight="1" x14ac:dyDescent="0.3">
      <c r="B205" s="291" t="s">
        <v>257</v>
      </c>
      <c r="C205" s="256"/>
      <c r="D205" s="785"/>
      <c r="E205" s="786"/>
      <c r="F205" s="105" t="s">
        <v>155</v>
      </c>
      <c r="G205" s="775">
        <v>1173589718</v>
      </c>
      <c r="H205" s="775"/>
      <c r="I205" s="775"/>
      <c r="J205" s="776" t="s">
        <v>465</v>
      </c>
      <c r="K205" s="776"/>
      <c r="L205" s="784" t="s">
        <v>466</v>
      </c>
      <c r="M205" s="778"/>
      <c r="N205" s="159">
        <v>923770253.59000003</v>
      </c>
      <c r="O205" s="162">
        <f>142.06/111.82</f>
        <v>1.2704346270792346</v>
      </c>
      <c r="P205" s="157" t="s">
        <v>467</v>
      </c>
      <c r="Q205" s="779">
        <f t="shared" si="13"/>
        <v>923770253.88399255</v>
      </c>
      <c r="R205" s="780"/>
      <c r="S205" s="254" t="s">
        <v>247</v>
      </c>
      <c r="T205" s="254"/>
      <c r="U205" s="254"/>
    </row>
    <row r="206" spans="2:26" ht="15" customHeight="1" x14ac:dyDescent="0.3">
      <c r="B206" s="291" t="s">
        <v>259</v>
      </c>
      <c r="C206" s="256"/>
      <c r="D206" s="729"/>
      <c r="E206" s="729"/>
      <c r="F206" s="105" t="s">
        <v>155</v>
      </c>
      <c r="G206" s="775">
        <v>1175407188</v>
      </c>
      <c r="H206" s="775"/>
      <c r="I206" s="775"/>
      <c r="J206" s="776" t="s">
        <v>474</v>
      </c>
      <c r="K206" s="776"/>
      <c r="L206" s="784" t="s">
        <v>475</v>
      </c>
      <c r="M206" s="778"/>
      <c r="N206" s="159">
        <v>923770253.59000003</v>
      </c>
      <c r="O206" s="162">
        <f>142.28/111.82</f>
        <v>1.272402074763012</v>
      </c>
      <c r="P206" s="157" t="s">
        <v>476</v>
      </c>
      <c r="Q206" s="779">
        <f t="shared" si="13"/>
        <v>923770254.16193414</v>
      </c>
      <c r="R206" s="780"/>
      <c r="S206" s="254" t="s">
        <v>247</v>
      </c>
      <c r="T206" s="254"/>
      <c r="U206" s="254"/>
    </row>
    <row r="207" spans="2:26" ht="15" customHeight="1" x14ac:dyDescent="0.3">
      <c r="B207" s="291" t="s">
        <v>261</v>
      </c>
      <c r="C207" s="256"/>
      <c r="D207" s="729"/>
      <c r="E207" s="729"/>
      <c r="F207" s="105" t="s">
        <v>155</v>
      </c>
      <c r="G207" s="775">
        <v>1173920167</v>
      </c>
      <c r="H207" s="775"/>
      <c r="I207" s="775"/>
      <c r="J207" s="776" t="s">
        <v>479</v>
      </c>
      <c r="K207" s="776"/>
      <c r="L207" s="784" t="s">
        <v>480</v>
      </c>
      <c r="M207" s="778"/>
      <c r="N207" s="159">
        <v>923770253.59000003</v>
      </c>
      <c r="O207" s="162">
        <f>142.1/111.82</f>
        <v>1.2707923448399214</v>
      </c>
      <c r="P207" s="157" t="s">
        <v>481</v>
      </c>
      <c r="Q207" s="779">
        <f t="shared" si="13"/>
        <v>923770253.86305404</v>
      </c>
      <c r="R207" s="780"/>
      <c r="S207" s="254" t="s">
        <v>247</v>
      </c>
      <c r="T207" s="254"/>
      <c r="U207" s="254"/>
    </row>
    <row r="208" spans="2:26" ht="15" customHeight="1" x14ac:dyDescent="0.3">
      <c r="B208" s="291" t="s">
        <v>264</v>
      </c>
      <c r="C208" s="256"/>
      <c r="D208" s="729"/>
      <c r="E208" s="729"/>
      <c r="F208" s="105" t="s">
        <v>155</v>
      </c>
      <c r="G208" s="775">
        <v>1177224657</v>
      </c>
      <c r="H208" s="775"/>
      <c r="I208" s="775"/>
      <c r="J208" s="776" t="s">
        <v>501</v>
      </c>
      <c r="K208" s="776"/>
      <c r="L208" s="784" t="s">
        <v>504</v>
      </c>
      <c r="M208" s="778"/>
      <c r="N208" s="159">
        <v>923770253.59000003</v>
      </c>
      <c r="O208" s="162">
        <f>142.5/111.82</f>
        <v>1.2743695224467895</v>
      </c>
      <c r="P208" s="157" t="s">
        <v>505</v>
      </c>
      <c r="Q208" s="779">
        <f t="shared" si="13"/>
        <v>923770253.65431583</v>
      </c>
      <c r="R208" s="780"/>
      <c r="S208" s="254" t="s">
        <v>506</v>
      </c>
      <c r="T208" s="254"/>
      <c r="U208" s="254"/>
    </row>
    <row r="209" spans="2:21" ht="15" customHeight="1" x14ac:dyDescent="0.3">
      <c r="B209" s="291" t="s">
        <v>267</v>
      </c>
      <c r="C209" s="256"/>
      <c r="D209" s="729"/>
      <c r="E209" s="729"/>
      <c r="F209" s="105" t="s">
        <v>155</v>
      </c>
      <c r="G209" s="775">
        <v>1177224657</v>
      </c>
      <c r="H209" s="775"/>
      <c r="I209" s="775"/>
      <c r="J209" s="776" t="s">
        <v>507</v>
      </c>
      <c r="K209" s="776"/>
      <c r="L209" s="784" t="s">
        <v>504</v>
      </c>
      <c r="M209" s="778"/>
      <c r="N209" s="159">
        <v>923770253.59000003</v>
      </c>
      <c r="O209" s="162">
        <f>142.5/111.82</f>
        <v>1.2743695224467895</v>
      </c>
      <c r="P209" s="157" t="s">
        <v>508</v>
      </c>
      <c r="Q209" s="779">
        <f t="shared" si="13"/>
        <v>923770253.65431583</v>
      </c>
      <c r="R209" s="780"/>
      <c r="S209" s="254" t="s">
        <v>247</v>
      </c>
      <c r="T209" s="254"/>
      <c r="U209" s="254"/>
    </row>
    <row r="210" spans="2:21" ht="15" customHeight="1" x14ac:dyDescent="0.3">
      <c r="B210" s="291" t="s">
        <v>511</v>
      </c>
      <c r="C210" s="256"/>
      <c r="D210" s="729"/>
      <c r="E210" s="729"/>
      <c r="F210" s="105" t="s">
        <v>155</v>
      </c>
      <c r="G210" s="775">
        <v>496102</v>
      </c>
      <c r="H210" s="775"/>
      <c r="I210" s="775"/>
      <c r="J210" s="776" t="s">
        <v>512</v>
      </c>
      <c r="K210" s="776"/>
      <c r="L210" s="777">
        <v>43432</v>
      </c>
      <c r="M210" s="778"/>
      <c r="N210" s="159"/>
      <c r="O210" s="162">
        <f>142.67/111.82</f>
        <v>1.2758898229297084</v>
      </c>
      <c r="P210" s="157" t="s">
        <v>508</v>
      </c>
      <c r="Q210" s="779">
        <f>+G210/O210</f>
        <v>388828.24448026915</v>
      </c>
      <c r="R210" s="780"/>
      <c r="S210" s="254" t="s">
        <v>513</v>
      </c>
      <c r="T210" s="254"/>
      <c r="U210" s="254"/>
    </row>
    <row r="211" spans="2:21" ht="15" customHeight="1" x14ac:dyDescent="0.3">
      <c r="B211" s="291" t="s">
        <v>271</v>
      </c>
      <c r="C211" s="256"/>
      <c r="D211" s="729"/>
      <c r="E211" s="729"/>
      <c r="F211" s="105" t="s">
        <v>155</v>
      </c>
      <c r="G211" s="775">
        <v>1178629066</v>
      </c>
      <c r="H211" s="775"/>
      <c r="I211" s="775"/>
      <c r="J211" s="776" t="s">
        <v>514</v>
      </c>
      <c r="K211" s="776"/>
      <c r="L211" s="783">
        <v>43431</v>
      </c>
      <c r="M211" s="778"/>
      <c r="N211" s="159">
        <v>923770253.59000003</v>
      </c>
      <c r="O211" s="162">
        <f>142.67/111.82</f>
        <v>1.2758898229297084</v>
      </c>
      <c r="P211" s="157" t="s">
        <v>508</v>
      </c>
      <c r="Q211" s="779">
        <f t="shared" ref="Q211" si="14">+G211/O211</f>
        <v>923770254.15378153</v>
      </c>
      <c r="R211" s="780"/>
      <c r="S211" s="254" t="s">
        <v>247</v>
      </c>
      <c r="T211" s="254"/>
      <c r="U211" s="254"/>
    </row>
    <row r="212" spans="2:21" ht="15" customHeight="1" x14ac:dyDescent="0.3">
      <c r="B212" s="291" t="s">
        <v>275</v>
      </c>
      <c r="C212" s="256"/>
      <c r="D212" s="729"/>
      <c r="E212" s="729"/>
      <c r="F212" s="105" t="s">
        <v>155</v>
      </c>
      <c r="G212" s="775">
        <v>1180033474</v>
      </c>
      <c r="H212" s="775"/>
      <c r="I212" s="775"/>
      <c r="J212" s="776" t="s">
        <v>531</v>
      </c>
      <c r="K212" s="776"/>
      <c r="L212" s="777">
        <v>43445</v>
      </c>
      <c r="M212" s="778"/>
      <c r="N212" s="159">
        <v>923770253.59000003</v>
      </c>
      <c r="O212" s="162">
        <f>142.84/111.82</f>
        <v>1.2774101234126276</v>
      </c>
      <c r="P212" s="157" t="s">
        <v>530</v>
      </c>
      <c r="Q212" s="779">
        <f>+G212/O212</f>
        <v>923770253.86922419</v>
      </c>
      <c r="R212" s="780"/>
      <c r="S212" s="254" t="s">
        <v>247</v>
      </c>
      <c r="T212" s="254"/>
      <c r="U212" s="254"/>
    </row>
    <row r="213" spans="2:21" ht="15" customHeight="1" x14ac:dyDescent="0.3">
      <c r="B213" s="291" t="s">
        <v>377</v>
      </c>
      <c r="C213" s="256"/>
      <c r="D213" s="729"/>
      <c r="E213" s="729"/>
      <c r="F213" s="105" t="s">
        <v>155</v>
      </c>
      <c r="G213" s="775">
        <v>1180033474</v>
      </c>
      <c r="H213" s="775"/>
      <c r="I213" s="775"/>
      <c r="J213" s="776" t="s">
        <v>532</v>
      </c>
      <c r="K213" s="776"/>
      <c r="L213" s="777">
        <v>43445</v>
      </c>
      <c r="M213" s="778"/>
      <c r="N213" s="159">
        <v>923770253.59000003</v>
      </c>
      <c r="O213" s="162">
        <f>142.84/111.82</f>
        <v>1.2774101234126276</v>
      </c>
      <c r="P213" s="157" t="s">
        <v>530</v>
      </c>
      <c r="Q213" s="779">
        <f t="shared" ref="Q213" si="15">+G213/O213</f>
        <v>923770253.86922419</v>
      </c>
      <c r="R213" s="780"/>
      <c r="S213" s="254" t="s">
        <v>247</v>
      </c>
      <c r="T213" s="254"/>
      <c r="U213" s="254"/>
    </row>
    <row r="214" spans="2:21" ht="15.75" customHeight="1" x14ac:dyDescent="0.3">
      <c r="B214" s="291" t="s">
        <v>379</v>
      </c>
      <c r="C214" s="256"/>
      <c r="D214" s="729"/>
      <c r="E214" s="729"/>
      <c r="F214" s="105" t="s">
        <v>155</v>
      </c>
      <c r="G214" s="775">
        <v>1190690455</v>
      </c>
      <c r="H214" s="775"/>
      <c r="I214" s="775"/>
      <c r="J214" s="776" t="s">
        <v>546</v>
      </c>
      <c r="K214" s="776"/>
      <c r="L214" s="777">
        <v>43515</v>
      </c>
      <c r="M214" s="778"/>
      <c r="N214" s="159">
        <v>923770253.59000003</v>
      </c>
      <c r="O214" s="162">
        <f>100.6/78.05</f>
        <v>1.2889173606662396</v>
      </c>
      <c r="P214" s="157" t="s">
        <v>547</v>
      </c>
      <c r="Q214" s="779">
        <f t="shared" si="13"/>
        <v>923791153.20825052</v>
      </c>
      <c r="R214" s="780"/>
      <c r="S214" s="254" t="s">
        <v>247</v>
      </c>
      <c r="T214" s="254"/>
      <c r="U214" s="254"/>
    </row>
    <row r="215" spans="2:21" ht="15.75" customHeight="1" x14ac:dyDescent="0.3">
      <c r="B215" s="291" t="s">
        <v>381</v>
      </c>
      <c r="C215" s="256"/>
      <c r="D215" s="729"/>
      <c r="E215" s="729"/>
      <c r="F215" s="105" t="s">
        <v>155</v>
      </c>
      <c r="G215" s="775">
        <v>1197547273</v>
      </c>
      <c r="H215" s="775"/>
      <c r="I215" s="775"/>
      <c r="J215" s="776" t="s">
        <v>557</v>
      </c>
      <c r="K215" s="776"/>
      <c r="L215" s="777">
        <v>43544</v>
      </c>
      <c r="M215" s="778"/>
      <c r="N215" s="159">
        <v>923770253.59000003</v>
      </c>
      <c r="O215" s="162">
        <f>101.18/78.05</f>
        <v>1.2963484945547727</v>
      </c>
      <c r="P215" s="157" t="s">
        <v>558</v>
      </c>
      <c r="Q215" s="779">
        <f t="shared" si="13"/>
        <v>923784983.76803708</v>
      </c>
      <c r="R215" s="780"/>
      <c r="S215" s="254" t="s">
        <v>247</v>
      </c>
      <c r="T215" s="254"/>
      <c r="U215" s="254"/>
    </row>
    <row r="216" spans="2:21" ht="15.75" customHeight="1" x14ac:dyDescent="0.3">
      <c r="B216" s="291" t="s">
        <v>383</v>
      </c>
      <c r="C216" s="256"/>
      <c r="D216" s="729"/>
      <c r="E216" s="729"/>
      <c r="F216" s="105" t="s">
        <v>155</v>
      </c>
      <c r="G216" s="775">
        <v>1202759891</v>
      </c>
      <c r="H216" s="775"/>
      <c r="I216" s="775"/>
      <c r="J216" s="776" t="s">
        <v>620</v>
      </c>
      <c r="K216" s="776"/>
      <c r="L216" s="777">
        <v>43580</v>
      </c>
      <c r="M216" s="778"/>
      <c r="N216" s="159">
        <v>923770253.59000003</v>
      </c>
      <c r="O216" s="162">
        <f>101.62/78.05</f>
        <v>1.3019859064702115</v>
      </c>
      <c r="P216" s="157" t="s">
        <v>560</v>
      </c>
      <c r="Q216" s="779">
        <f t="shared" si="13"/>
        <v>923788717.6987797</v>
      </c>
      <c r="R216" s="780"/>
      <c r="S216" s="254" t="s">
        <v>247</v>
      </c>
      <c r="T216" s="254"/>
      <c r="U216" s="254"/>
    </row>
    <row r="217" spans="2:21" ht="56.25" customHeight="1" x14ac:dyDescent="0.3">
      <c r="B217" s="291" t="s">
        <v>749</v>
      </c>
      <c r="C217" s="256"/>
      <c r="D217" s="729"/>
      <c r="E217" s="729"/>
      <c r="F217" s="105" t="s">
        <v>155</v>
      </c>
      <c r="G217" s="775">
        <v>3521531954</v>
      </c>
      <c r="H217" s="775"/>
      <c r="I217" s="775"/>
      <c r="J217" s="776" t="s">
        <v>728</v>
      </c>
      <c r="K217" s="776"/>
      <c r="L217" s="777">
        <v>43612</v>
      </c>
      <c r="M217" s="778"/>
      <c r="N217" s="159">
        <v>923770253.59000003</v>
      </c>
      <c r="O217" s="162">
        <f>102.12/78.05</f>
        <v>1.3083920563741192</v>
      </c>
      <c r="P217" s="157" t="s">
        <v>621</v>
      </c>
      <c r="Q217" s="779">
        <f>+G217/O217</f>
        <v>2691495975.4181356</v>
      </c>
      <c r="R217" s="780"/>
      <c r="S217" s="254" t="s">
        <v>849</v>
      </c>
      <c r="T217" s="254"/>
      <c r="U217" s="254"/>
    </row>
    <row r="218" spans="2:21" ht="20.25" customHeight="1" x14ac:dyDescent="0.3">
      <c r="B218" s="291"/>
      <c r="C218" s="256"/>
      <c r="D218" s="729"/>
      <c r="E218" s="729"/>
      <c r="F218" s="105"/>
      <c r="G218" s="775"/>
      <c r="H218" s="775"/>
      <c r="I218" s="775"/>
      <c r="J218" s="776"/>
      <c r="K218" s="776"/>
      <c r="L218" s="777"/>
      <c r="M218" s="778"/>
      <c r="N218" s="159">
        <f>+N217</f>
        <v>923770253.59000003</v>
      </c>
      <c r="O218" s="162"/>
      <c r="P218" s="157"/>
      <c r="Q218" s="779"/>
      <c r="R218" s="780"/>
      <c r="S218" s="254" t="s">
        <v>850</v>
      </c>
      <c r="T218" s="254"/>
      <c r="U218" s="254"/>
    </row>
    <row r="219" spans="2:21" ht="50.25" customHeight="1" x14ac:dyDescent="0.3">
      <c r="B219" s="291"/>
      <c r="C219" s="256"/>
      <c r="D219" s="729"/>
      <c r="E219" s="729"/>
      <c r="F219" s="105"/>
      <c r="G219" s="775"/>
      <c r="H219" s="775"/>
      <c r="I219" s="775"/>
      <c r="J219" s="776"/>
      <c r="K219" s="776"/>
      <c r="L219" s="777"/>
      <c r="M219" s="778"/>
      <c r="N219" s="159">
        <v>852687174</v>
      </c>
      <c r="O219" s="162"/>
      <c r="P219" s="157"/>
      <c r="Q219" s="779"/>
      <c r="R219" s="780"/>
      <c r="S219" s="254" t="s">
        <v>851</v>
      </c>
      <c r="T219" s="254"/>
      <c r="U219" s="254"/>
    </row>
    <row r="220" spans="2:21" ht="50.25" customHeight="1" x14ac:dyDescent="0.3">
      <c r="B220" s="291" t="s">
        <v>511</v>
      </c>
      <c r="C220" s="256"/>
      <c r="D220" s="729"/>
      <c r="E220" s="729"/>
      <c r="F220" s="105" t="s">
        <v>155</v>
      </c>
      <c r="G220" s="775">
        <v>3761872.9</v>
      </c>
      <c r="H220" s="775"/>
      <c r="I220" s="775"/>
      <c r="J220" s="776" t="s">
        <v>852</v>
      </c>
      <c r="K220" s="776"/>
      <c r="L220" s="777">
        <v>43718</v>
      </c>
      <c r="M220" s="778"/>
      <c r="N220" s="159"/>
      <c r="O220" s="162"/>
      <c r="P220" s="157" t="s">
        <v>508</v>
      </c>
      <c r="Q220" s="781">
        <v>2851865.67</v>
      </c>
      <c r="R220" s="782"/>
      <c r="S220" s="254" t="s">
        <v>853</v>
      </c>
      <c r="T220" s="254"/>
      <c r="U220" s="254"/>
    </row>
    <row r="221" spans="2:21" ht="43.5" customHeight="1" x14ac:dyDescent="0.3">
      <c r="B221" s="291" t="s">
        <v>750</v>
      </c>
      <c r="C221" s="256"/>
      <c r="D221" s="729"/>
      <c r="E221" s="729"/>
      <c r="F221" s="105" t="s">
        <v>155</v>
      </c>
      <c r="G221" s="775">
        <v>0</v>
      </c>
      <c r="H221" s="775"/>
      <c r="I221" s="775"/>
      <c r="J221" s="776" t="s">
        <v>751</v>
      </c>
      <c r="K221" s="776"/>
      <c r="L221" s="777"/>
      <c r="M221" s="778"/>
      <c r="N221" s="159">
        <v>852687174</v>
      </c>
      <c r="O221" s="162">
        <f>103.03/78.05</f>
        <v>1.3200512491992313</v>
      </c>
      <c r="P221" s="157" t="s">
        <v>854</v>
      </c>
      <c r="Q221" s="779">
        <f t="shared" ref="Q221:Q225" si="16">+G221/O221</f>
        <v>0</v>
      </c>
      <c r="R221" s="780"/>
      <c r="S221" s="254" t="s">
        <v>855</v>
      </c>
      <c r="T221" s="254"/>
      <c r="U221" s="254"/>
    </row>
    <row r="222" spans="2:21" ht="34.5" customHeight="1" x14ac:dyDescent="0.3">
      <c r="B222" s="291" t="s">
        <v>856</v>
      </c>
      <c r="C222" s="256"/>
      <c r="D222" s="729"/>
      <c r="E222" s="729"/>
      <c r="F222" s="105" t="s">
        <v>155</v>
      </c>
      <c r="G222" s="775">
        <v>0</v>
      </c>
      <c r="H222" s="775"/>
      <c r="I222" s="775"/>
      <c r="J222" s="776" t="s">
        <v>857</v>
      </c>
      <c r="K222" s="776"/>
      <c r="L222" s="777"/>
      <c r="M222" s="778"/>
      <c r="N222" s="159">
        <v>852687174</v>
      </c>
      <c r="O222" s="162">
        <f>103.03/78.05</f>
        <v>1.3200512491992313</v>
      </c>
      <c r="P222" s="157" t="s">
        <v>858</v>
      </c>
      <c r="Q222" s="779">
        <f t="shared" si="16"/>
        <v>0</v>
      </c>
      <c r="R222" s="780"/>
      <c r="S222" s="254" t="s">
        <v>855</v>
      </c>
      <c r="T222" s="254"/>
      <c r="U222" s="254"/>
    </row>
    <row r="223" spans="2:21" ht="61.5" customHeight="1" x14ac:dyDescent="0.3">
      <c r="B223" s="291" t="s">
        <v>859</v>
      </c>
      <c r="C223" s="256"/>
      <c r="D223" s="729"/>
      <c r="E223" s="729"/>
      <c r="F223" s="105" t="s">
        <v>155</v>
      </c>
      <c r="G223" s="775">
        <v>5655984726</v>
      </c>
      <c r="H223" s="775"/>
      <c r="I223" s="775"/>
      <c r="J223" s="776" t="s">
        <v>860</v>
      </c>
      <c r="K223" s="776"/>
      <c r="L223" s="777">
        <v>43748</v>
      </c>
      <c r="M223" s="778"/>
      <c r="N223" s="159">
        <v>852687174</v>
      </c>
      <c r="O223" s="162">
        <f>103.26/78.05</f>
        <v>1.322998078155029</v>
      </c>
      <c r="P223" s="157" t="s">
        <v>861</v>
      </c>
      <c r="Q223" s="779">
        <f t="shared" si="16"/>
        <v>4275126940.3864026</v>
      </c>
      <c r="R223" s="780"/>
      <c r="S223" s="254" t="s">
        <v>862</v>
      </c>
      <c r="T223" s="254"/>
      <c r="U223" s="254"/>
    </row>
    <row r="224" spans="2:21" ht="27" customHeight="1" x14ac:dyDescent="0.3">
      <c r="B224" s="291" t="s">
        <v>863</v>
      </c>
      <c r="C224" s="256"/>
      <c r="D224" s="729"/>
      <c r="E224" s="729"/>
      <c r="F224" s="105" t="s">
        <v>155</v>
      </c>
      <c r="G224" s="775">
        <v>0</v>
      </c>
      <c r="H224" s="775"/>
      <c r="I224" s="775"/>
      <c r="J224" s="776" t="s">
        <v>864</v>
      </c>
      <c r="K224" s="776"/>
      <c r="L224" s="777"/>
      <c r="M224" s="778"/>
      <c r="N224" s="159">
        <v>852687174</v>
      </c>
      <c r="O224" s="162">
        <f t="shared" ref="O224:O225" si="17">103.26/78.05</f>
        <v>1.322998078155029</v>
      </c>
      <c r="P224" s="157" t="s">
        <v>861</v>
      </c>
      <c r="Q224" s="779">
        <f t="shared" si="16"/>
        <v>0</v>
      </c>
      <c r="R224" s="780"/>
      <c r="S224" s="254" t="s">
        <v>865</v>
      </c>
      <c r="T224" s="254"/>
      <c r="U224" s="254"/>
    </row>
    <row r="225" spans="2:21" ht="27" customHeight="1" x14ac:dyDescent="0.3">
      <c r="B225" s="291" t="s">
        <v>866</v>
      </c>
      <c r="C225" s="256"/>
      <c r="D225" s="729"/>
      <c r="E225" s="729"/>
      <c r="F225" s="105" t="s">
        <v>155</v>
      </c>
      <c r="G225" s="775">
        <v>0</v>
      </c>
      <c r="H225" s="775"/>
      <c r="I225" s="775"/>
      <c r="J225" s="776" t="s">
        <v>867</v>
      </c>
      <c r="K225" s="776"/>
      <c r="L225" s="777"/>
      <c r="M225" s="778"/>
      <c r="N225" s="159">
        <v>852687174</v>
      </c>
      <c r="O225" s="162">
        <f t="shared" si="17"/>
        <v>1.322998078155029</v>
      </c>
      <c r="P225" s="157" t="s">
        <v>861</v>
      </c>
      <c r="Q225" s="779">
        <f t="shared" si="16"/>
        <v>0</v>
      </c>
      <c r="R225" s="780"/>
      <c r="S225" s="254" t="s">
        <v>868</v>
      </c>
      <c r="T225" s="254"/>
      <c r="U225" s="254"/>
    </row>
    <row r="229" spans="2:21" ht="15" customHeight="1" x14ac:dyDescent="0.3">
      <c r="B229" s="431" t="s">
        <v>350</v>
      </c>
      <c r="C229" s="431"/>
      <c r="D229" s="431"/>
      <c r="E229" s="431"/>
      <c r="F229" s="431"/>
      <c r="G229" s="431"/>
      <c r="H229" s="431"/>
      <c r="I229" s="431"/>
      <c r="J229" s="431"/>
      <c r="K229" s="431"/>
      <c r="L229" s="431"/>
      <c r="M229" s="431"/>
      <c r="N229" s="431"/>
      <c r="O229" s="431"/>
      <c r="P229" s="431"/>
      <c r="Q229" s="431"/>
      <c r="R229" s="431"/>
      <c r="S229" s="431"/>
      <c r="T229" s="431"/>
      <c r="U229" s="431"/>
    </row>
    <row r="230" spans="2:21" x14ac:dyDescent="0.3">
      <c r="B230" s="750" t="s">
        <v>141</v>
      </c>
      <c r="C230" s="750"/>
      <c r="D230" s="741" t="s">
        <v>142</v>
      </c>
      <c r="E230" s="741"/>
      <c r="F230" s="741" t="s">
        <v>143</v>
      </c>
      <c r="G230" s="751" t="s">
        <v>144</v>
      </c>
      <c r="H230" s="751"/>
      <c r="I230" s="751"/>
      <c r="J230" s="751"/>
      <c r="K230" s="751"/>
      <c r="L230" s="751"/>
      <c r="M230" s="751"/>
      <c r="N230" s="751" t="s">
        <v>145</v>
      </c>
      <c r="O230" s="751"/>
      <c r="P230" s="751"/>
      <c r="Q230" s="751"/>
      <c r="R230" s="751"/>
      <c r="S230" s="751" t="s">
        <v>101</v>
      </c>
      <c r="T230" s="751"/>
      <c r="U230" s="751"/>
    </row>
    <row r="231" spans="2:21" ht="15" customHeight="1" x14ac:dyDescent="0.3">
      <c r="B231" s="750"/>
      <c r="C231" s="750"/>
      <c r="D231" s="741"/>
      <c r="E231" s="741"/>
      <c r="F231" s="741"/>
      <c r="G231" s="740" t="s">
        <v>146</v>
      </c>
      <c r="H231" s="741"/>
      <c r="I231" s="741"/>
      <c r="J231" s="740" t="s">
        <v>147</v>
      </c>
      <c r="K231" s="740"/>
      <c r="L231" s="740" t="s">
        <v>148</v>
      </c>
      <c r="M231" s="740"/>
      <c r="N231" s="228" t="s">
        <v>149</v>
      </c>
      <c r="O231" s="32" t="s">
        <v>150</v>
      </c>
      <c r="P231" s="228" t="s">
        <v>151</v>
      </c>
      <c r="Q231" s="740" t="s">
        <v>152</v>
      </c>
      <c r="R231" s="740"/>
      <c r="S231" s="751"/>
      <c r="T231" s="751"/>
      <c r="U231" s="751"/>
    </row>
    <row r="232" spans="2:21" ht="15" customHeight="1" x14ac:dyDescent="0.3">
      <c r="B232" s="254" t="s">
        <v>153</v>
      </c>
      <c r="C232" s="254"/>
      <c r="D232" s="729"/>
      <c r="E232" s="729"/>
      <c r="F232" s="105" t="s">
        <v>155</v>
      </c>
      <c r="G232" s="730">
        <v>15367645546</v>
      </c>
      <c r="H232" s="730"/>
      <c r="I232" s="730"/>
      <c r="J232" s="582" t="s">
        <v>351</v>
      </c>
      <c r="K232" s="582"/>
      <c r="L232" s="774" t="s">
        <v>325</v>
      </c>
      <c r="M232" s="729"/>
      <c r="N232" s="234">
        <v>12478470154</v>
      </c>
      <c r="O232" s="81">
        <f>137.71/111.82</f>
        <v>1.2315328206045431</v>
      </c>
      <c r="P232" s="54" t="s">
        <v>263</v>
      </c>
      <c r="Q232" s="733">
        <f>+G232/O232</f>
        <v>12478470154.336794</v>
      </c>
      <c r="R232" s="733"/>
      <c r="S232" s="254" t="s">
        <v>247</v>
      </c>
      <c r="T232" s="254"/>
      <c r="U232" s="254"/>
    </row>
    <row r="233" spans="2:21" ht="15" hidden="1" customHeight="1" x14ac:dyDescent="0.3">
      <c r="B233" s="217"/>
      <c r="C233" s="217"/>
      <c r="D233" s="224"/>
      <c r="E233" s="224"/>
      <c r="F233" s="105"/>
      <c r="G233" s="225"/>
      <c r="H233" s="225"/>
      <c r="I233" s="225"/>
      <c r="J233" s="223"/>
      <c r="K233" s="223"/>
      <c r="L233" s="229"/>
      <c r="M233" s="224"/>
      <c r="N233" s="234"/>
      <c r="O233" s="81"/>
      <c r="P233" s="54"/>
      <c r="Q233" s="226"/>
      <c r="R233" s="226"/>
      <c r="S233" s="217"/>
      <c r="T233" s="217"/>
      <c r="U233" s="217"/>
    </row>
    <row r="234" spans="2:21" ht="15" hidden="1" customHeight="1" x14ac:dyDescent="0.3">
      <c r="B234" s="217"/>
      <c r="C234" s="217"/>
      <c r="D234" s="224"/>
      <c r="E234" s="224"/>
      <c r="F234" s="105"/>
      <c r="G234" s="225"/>
      <c r="H234" s="225"/>
      <c r="I234" s="225"/>
      <c r="J234" s="223"/>
      <c r="K234" s="223"/>
      <c r="L234" s="229"/>
      <c r="M234" s="224"/>
      <c r="N234" s="234"/>
      <c r="O234" s="81"/>
      <c r="P234" s="54"/>
      <c r="Q234" s="226"/>
      <c r="R234" s="226"/>
      <c r="S234" s="217"/>
      <c r="T234" s="217"/>
      <c r="U234" s="217"/>
    </row>
    <row r="235" spans="2:21" ht="21.75" hidden="1" customHeight="1" x14ac:dyDescent="0.3"/>
    <row r="236" spans="2:21" ht="12.75" hidden="1" customHeight="1" x14ac:dyDescent="0.3"/>
    <row r="238" spans="2:21" x14ac:dyDescent="0.3">
      <c r="N238" s="117" t="s">
        <v>352</v>
      </c>
    </row>
    <row r="239" spans="2:21" x14ac:dyDescent="0.3">
      <c r="B239" s="220"/>
      <c r="C239" s="218"/>
      <c r="D239" s="108"/>
      <c r="E239" s="108"/>
      <c r="F239" s="108"/>
      <c r="G239" s="154"/>
      <c r="H239" s="154"/>
      <c r="I239" s="154"/>
      <c r="J239" s="46"/>
      <c r="K239" s="46"/>
      <c r="L239" s="47"/>
      <c r="M239" s="47"/>
      <c r="N239" s="48"/>
      <c r="O239" s="48"/>
      <c r="P239" s="48"/>
      <c r="Q239" s="154"/>
      <c r="R239" s="154"/>
      <c r="S239" s="50"/>
      <c r="T239" s="50"/>
      <c r="U239" s="51"/>
    </row>
    <row r="240" spans="2:21" ht="15" customHeight="1" x14ac:dyDescent="0.3">
      <c r="B240" s="412" t="s">
        <v>353</v>
      </c>
      <c r="C240" s="413"/>
      <c r="D240" s="413"/>
      <c r="E240" s="413"/>
      <c r="F240" s="413"/>
      <c r="G240" s="413"/>
      <c r="H240" s="413"/>
      <c r="I240" s="413"/>
      <c r="J240" s="413"/>
      <c r="K240" s="413"/>
      <c r="L240" s="413"/>
      <c r="M240" s="413"/>
      <c r="N240" s="413"/>
      <c r="O240" s="413"/>
      <c r="P240" s="413"/>
      <c r="Q240" s="413"/>
      <c r="R240" s="413"/>
      <c r="S240" s="413"/>
      <c r="T240" s="413"/>
      <c r="U240" s="414"/>
    </row>
    <row r="241" spans="2:24" x14ac:dyDescent="0.3">
      <c r="B241" s="750" t="s">
        <v>141</v>
      </c>
      <c r="C241" s="750"/>
      <c r="D241" s="741" t="s">
        <v>142</v>
      </c>
      <c r="E241" s="741"/>
      <c r="F241" s="741" t="s">
        <v>143</v>
      </c>
      <c r="G241" s="751" t="s">
        <v>144</v>
      </c>
      <c r="H241" s="751"/>
      <c r="I241" s="751"/>
      <c r="J241" s="751"/>
      <c r="K241" s="751"/>
      <c r="L241" s="751"/>
      <c r="M241" s="751"/>
      <c r="N241" s="751" t="s">
        <v>145</v>
      </c>
      <c r="O241" s="751"/>
      <c r="P241" s="751"/>
      <c r="Q241" s="751"/>
      <c r="R241" s="751"/>
      <c r="S241" s="751" t="s">
        <v>101</v>
      </c>
      <c r="T241" s="751"/>
      <c r="U241" s="751"/>
    </row>
    <row r="242" spans="2:24" ht="30" customHeight="1" x14ac:dyDescent="0.3">
      <c r="B242" s="750"/>
      <c r="C242" s="750"/>
      <c r="D242" s="741"/>
      <c r="E242" s="741"/>
      <c r="F242" s="741"/>
      <c r="G242" s="740" t="s">
        <v>146</v>
      </c>
      <c r="H242" s="741"/>
      <c r="I242" s="741"/>
      <c r="J242" s="740" t="s">
        <v>147</v>
      </c>
      <c r="K242" s="740"/>
      <c r="L242" s="740" t="s">
        <v>148</v>
      </c>
      <c r="M242" s="740"/>
      <c r="N242" s="228" t="s">
        <v>149</v>
      </c>
      <c r="O242" s="32" t="s">
        <v>150</v>
      </c>
      <c r="P242" s="228" t="s">
        <v>151</v>
      </c>
      <c r="Q242" s="740" t="s">
        <v>152</v>
      </c>
      <c r="R242" s="740"/>
      <c r="S242" s="751"/>
      <c r="T242" s="751"/>
      <c r="U242" s="751"/>
    </row>
    <row r="243" spans="2:24" ht="14.25" customHeight="1" x14ac:dyDescent="0.3">
      <c r="B243" s="291" t="s">
        <v>153</v>
      </c>
      <c r="C243" s="256"/>
      <c r="D243" s="582" t="s">
        <v>242</v>
      </c>
      <c r="E243" s="582"/>
      <c r="F243" s="105" t="s">
        <v>155</v>
      </c>
      <c r="G243" s="765">
        <v>3039215719</v>
      </c>
      <c r="H243" s="765"/>
      <c r="I243" s="765"/>
      <c r="J243" s="761" t="s">
        <v>354</v>
      </c>
      <c r="K243" s="762"/>
      <c r="L243" s="767" t="s">
        <v>355</v>
      </c>
      <c r="M243" s="768"/>
      <c r="N243" s="163">
        <v>2456948393</v>
      </c>
      <c r="O243" s="81">
        <f>138.32/111.82</f>
        <v>1.2369880164550171</v>
      </c>
      <c r="P243" s="164" t="s">
        <v>539</v>
      </c>
      <c r="Q243" s="757">
        <f t="shared" ref="Q243:Q255" si="18">+G243/O243</f>
        <v>2456948392.8468766</v>
      </c>
      <c r="R243" s="758"/>
      <c r="S243" s="254" t="s">
        <v>356</v>
      </c>
      <c r="T243" s="254"/>
      <c r="U243" s="254"/>
    </row>
    <row r="244" spans="2:24" ht="14.25" customHeight="1" x14ac:dyDescent="0.3">
      <c r="B244" s="291" t="s">
        <v>157</v>
      </c>
      <c r="C244" s="256"/>
      <c r="D244" s="582" t="s">
        <v>242</v>
      </c>
      <c r="E244" s="582"/>
      <c r="F244" s="105" t="s">
        <v>155</v>
      </c>
      <c r="G244" s="765">
        <f>11645347+3039215719</f>
        <v>3050861066</v>
      </c>
      <c r="H244" s="765"/>
      <c r="I244" s="766"/>
      <c r="J244" s="761" t="s">
        <v>357</v>
      </c>
      <c r="K244" s="762"/>
      <c r="L244" s="763" t="s">
        <v>358</v>
      </c>
      <c r="M244" s="763"/>
      <c r="N244" s="163">
        <v>2456948393</v>
      </c>
      <c r="O244" s="81">
        <f>138.85/111.82</f>
        <v>1.2417277767841173</v>
      </c>
      <c r="P244" s="165" t="s">
        <v>340</v>
      </c>
      <c r="Q244" s="757">
        <f t="shared" si="18"/>
        <v>2456948393.230969</v>
      </c>
      <c r="R244" s="758"/>
      <c r="S244" s="254" t="s">
        <v>356</v>
      </c>
      <c r="T244" s="254"/>
      <c r="U244" s="254"/>
    </row>
    <row r="245" spans="2:24" ht="14.25" customHeight="1" x14ac:dyDescent="0.3">
      <c r="B245" s="291" t="s">
        <v>159</v>
      </c>
      <c r="C245" s="256"/>
      <c r="D245" s="582" t="s">
        <v>242</v>
      </c>
      <c r="E245" s="582"/>
      <c r="F245" s="105" t="s">
        <v>155</v>
      </c>
      <c r="G245" s="765">
        <v>3069977012</v>
      </c>
      <c r="H245" s="765"/>
      <c r="I245" s="766"/>
      <c r="J245" s="761" t="s">
        <v>359</v>
      </c>
      <c r="K245" s="762"/>
      <c r="L245" s="763">
        <v>43150</v>
      </c>
      <c r="M245" s="763"/>
      <c r="N245" s="163">
        <v>2456948393</v>
      </c>
      <c r="O245" s="81">
        <f>139.72/111.82</f>
        <v>1.2495081380790556</v>
      </c>
      <c r="P245" s="158" t="s">
        <v>360</v>
      </c>
      <c r="Q245" s="757">
        <f t="shared" si="18"/>
        <v>2456948393.0850272</v>
      </c>
      <c r="R245" s="758"/>
      <c r="S245" s="254" t="s">
        <v>356</v>
      </c>
      <c r="T245" s="254"/>
      <c r="U245" s="254"/>
    </row>
    <row r="246" spans="2:24" ht="14.25" customHeight="1" x14ac:dyDescent="0.3">
      <c r="B246" s="291" t="s">
        <v>161</v>
      </c>
      <c r="C246" s="256"/>
      <c r="D246" s="582" t="s">
        <v>242</v>
      </c>
      <c r="E246" s="582"/>
      <c r="F246" s="105" t="s">
        <v>155</v>
      </c>
      <c r="G246" s="765">
        <v>3069977012</v>
      </c>
      <c r="H246" s="765"/>
      <c r="I246" s="766"/>
      <c r="J246" s="761" t="s">
        <v>361</v>
      </c>
      <c r="K246" s="762"/>
      <c r="L246" s="763">
        <v>43157</v>
      </c>
      <c r="M246" s="763"/>
      <c r="N246" s="163">
        <v>2456948393</v>
      </c>
      <c r="O246" s="81">
        <f>139.72/111.82</f>
        <v>1.2495081380790556</v>
      </c>
      <c r="P246" s="158" t="s">
        <v>362</v>
      </c>
      <c r="Q246" s="757">
        <f t="shared" si="18"/>
        <v>2456948393.0850272</v>
      </c>
      <c r="R246" s="758"/>
      <c r="S246" s="254" t="s">
        <v>322</v>
      </c>
      <c r="T246" s="254"/>
      <c r="U246" s="254"/>
    </row>
    <row r="247" spans="2:24" ht="36" customHeight="1" x14ac:dyDescent="0.3">
      <c r="B247" s="769" t="s">
        <v>163</v>
      </c>
      <c r="C247" s="770"/>
      <c r="D247" s="753" t="s">
        <v>242</v>
      </c>
      <c r="E247" s="753"/>
      <c r="F247" s="118" t="s">
        <v>155</v>
      </c>
      <c r="G247" s="771">
        <v>3091729640</v>
      </c>
      <c r="H247" s="771"/>
      <c r="I247" s="757"/>
      <c r="J247" s="772" t="s">
        <v>363</v>
      </c>
      <c r="K247" s="773"/>
      <c r="L247" s="756">
        <v>43182</v>
      </c>
      <c r="M247" s="756"/>
      <c r="N247" s="163">
        <v>2456948393</v>
      </c>
      <c r="O247" s="156">
        <f>140.71/111.82</f>
        <v>1.2583616526560546</v>
      </c>
      <c r="P247" s="158" t="s">
        <v>349</v>
      </c>
      <c r="Q247" s="757">
        <f t="shared" si="18"/>
        <v>2456948392.7567334</v>
      </c>
      <c r="R247" s="758"/>
      <c r="S247" s="752" t="s">
        <v>322</v>
      </c>
      <c r="T247" s="752"/>
      <c r="U247" s="752"/>
      <c r="X247" s="103"/>
    </row>
    <row r="248" spans="2:24" ht="14.25" customHeight="1" x14ac:dyDescent="0.3">
      <c r="B248" s="291" t="s">
        <v>165</v>
      </c>
      <c r="C248" s="256"/>
      <c r="D248" s="582" t="s">
        <v>242</v>
      </c>
      <c r="E248" s="582"/>
      <c r="F248" s="105" t="s">
        <v>155</v>
      </c>
      <c r="G248" s="765">
        <f>3099200240+14282029</f>
        <v>3113482269</v>
      </c>
      <c r="H248" s="765"/>
      <c r="I248" s="766"/>
      <c r="J248" s="761" t="s">
        <v>364</v>
      </c>
      <c r="K248" s="762"/>
      <c r="L248" s="763">
        <v>43237</v>
      </c>
      <c r="M248" s="763"/>
      <c r="N248" s="163">
        <v>2456948393</v>
      </c>
      <c r="O248" s="156">
        <f>141.7/111.82</f>
        <v>1.2672151672330532</v>
      </c>
      <c r="P248" s="158" t="s">
        <v>454</v>
      </c>
      <c r="Q248" s="757">
        <f t="shared" si="18"/>
        <v>2456948393.2221594</v>
      </c>
      <c r="R248" s="758"/>
      <c r="S248" s="254" t="s">
        <v>322</v>
      </c>
      <c r="T248" s="254"/>
      <c r="U248" s="254"/>
      <c r="X248" s="104"/>
    </row>
    <row r="249" spans="2:24" ht="14.25" customHeight="1" x14ac:dyDescent="0.3">
      <c r="B249" s="291" t="s">
        <v>167</v>
      </c>
      <c r="C249" s="256"/>
      <c r="D249" s="582" t="s">
        <v>242</v>
      </c>
      <c r="E249" s="582"/>
      <c r="F249" s="105" t="s">
        <v>155</v>
      </c>
      <c r="G249" s="765">
        <v>3113482269</v>
      </c>
      <c r="H249" s="765"/>
      <c r="I249" s="766"/>
      <c r="J249" s="761" t="s">
        <v>365</v>
      </c>
      <c r="K249" s="762"/>
      <c r="L249" s="763">
        <v>43249</v>
      </c>
      <c r="M249" s="763"/>
      <c r="N249" s="163">
        <v>2456948393</v>
      </c>
      <c r="O249" s="156">
        <f>141.7/111.82</f>
        <v>1.2672151672330532</v>
      </c>
      <c r="P249" s="158" t="s">
        <v>455</v>
      </c>
      <c r="Q249" s="757">
        <f t="shared" si="18"/>
        <v>2456948393.2221594</v>
      </c>
      <c r="R249" s="758"/>
      <c r="S249" s="254" t="s">
        <v>322</v>
      </c>
      <c r="T249" s="254"/>
      <c r="U249" s="254"/>
    </row>
    <row r="250" spans="2:24" ht="45" customHeight="1" x14ac:dyDescent="0.3">
      <c r="B250" s="291" t="s">
        <v>169</v>
      </c>
      <c r="C250" s="256"/>
      <c r="D250" s="582" t="s">
        <v>242</v>
      </c>
      <c r="E250" s="582"/>
      <c r="F250" s="105" t="s">
        <v>155</v>
      </c>
      <c r="G250" s="765">
        <v>3126226233</v>
      </c>
      <c r="H250" s="765"/>
      <c r="I250" s="766"/>
      <c r="J250" s="761" t="s">
        <v>366</v>
      </c>
      <c r="K250" s="762"/>
      <c r="L250" s="763">
        <v>43305</v>
      </c>
      <c r="M250" s="763"/>
      <c r="N250" s="163">
        <v>2456948393</v>
      </c>
      <c r="O250" s="156">
        <f>142.28/111.82</f>
        <v>1.272402074763012</v>
      </c>
      <c r="P250" s="158" t="s">
        <v>477</v>
      </c>
      <c r="Q250" s="757">
        <f t="shared" si="18"/>
        <v>2456948393.1266518</v>
      </c>
      <c r="R250" s="758"/>
      <c r="S250" s="254" t="s">
        <v>356</v>
      </c>
      <c r="T250" s="254"/>
      <c r="U250" s="254"/>
    </row>
    <row r="251" spans="2:24" ht="14.25" customHeight="1" x14ac:dyDescent="0.3">
      <c r="B251" s="291" t="s">
        <v>251</v>
      </c>
      <c r="C251" s="256"/>
      <c r="D251" s="582" t="s">
        <v>242</v>
      </c>
      <c r="E251" s="582"/>
      <c r="F251" s="105" t="s">
        <v>155</v>
      </c>
      <c r="G251" s="765">
        <v>3126226233</v>
      </c>
      <c r="H251" s="765"/>
      <c r="I251" s="766"/>
      <c r="J251" s="761" t="s">
        <v>367</v>
      </c>
      <c r="K251" s="762"/>
      <c r="L251" s="763">
        <v>43313</v>
      </c>
      <c r="M251" s="763"/>
      <c r="N251" s="163">
        <v>2456948393</v>
      </c>
      <c r="O251" s="156">
        <f>142.28/111.82</f>
        <v>1.272402074763012</v>
      </c>
      <c r="P251" s="158" t="s">
        <v>477</v>
      </c>
      <c r="Q251" s="757">
        <f t="shared" si="18"/>
        <v>2456948393.1266518</v>
      </c>
      <c r="R251" s="758"/>
      <c r="S251" s="254" t="s">
        <v>322</v>
      </c>
      <c r="T251" s="254"/>
      <c r="U251" s="254"/>
    </row>
    <row r="252" spans="2:24" ht="48" customHeight="1" x14ac:dyDescent="0.3">
      <c r="B252" s="769" t="s">
        <v>253</v>
      </c>
      <c r="C252" s="770"/>
      <c r="D252" s="753" t="s">
        <v>242</v>
      </c>
      <c r="E252" s="753"/>
      <c r="F252" s="118" t="s">
        <v>155</v>
      </c>
      <c r="G252" s="771">
        <v>3122051486</v>
      </c>
      <c r="H252" s="771"/>
      <c r="I252" s="757"/>
      <c r="J252" s="772" t="s">
        <v>368</v>
      </c>
      <c r="K252" s="773"/>
      <c r="L252" s="756">
        <v>43353</v>
      </c>
      <c r="M252" s="756"/>
      <c r="N252" s="163">
        <v>2456948393</v>
      </c>
      <c r="O252" s="156">
        <f>142.27/111.82</f>
        <v>1.2723126453228404</v>
      </c>
      <c r="P252" s="158" t="s">
        <v>492</v>
      </c>
      <c r="Q252" s="757">
        <f t="shared" si="18"/>
        <v>2453839861.9843955</v>
      </c>
      <c r="R252" s="758"/>
      <c r="S252" s="254" t="s">
        <v>493</v>
      </c>
      <c r="T252" s="254"/>
      <c r="U252" s="254"/>
    </row>
    <row r="253" spans="2:24" ht="14.25" customHeight="1" x14ac:dyDescent="0.3">
      <c r="B253" s="291" t="s">
        <v>255</v>
      </c>
      <c r="C253" s="256"/>
      <c r="D253" s="582" t="s">
        <v>242</v>
      </c>
      <c r="E253" s="582"/>
      <c r="F253" s="105" t="s">
        <v>155</v>
      </c>
      <c r="G253" s="765">
        <v>3131060150</v>
      </c>
      <c r="H253" s="765"/>
      <c r="I253" s="766"/>
      <c r="J253" s="761" t="s">
        <v>369</v>
      </c>
      <c r="K253" s="762"/>
      <c r="L253" s="763">
        <v>43384</v>
      </c>
      <c r="M253" s="763"/>
      <c r="N253" s="163">
        <v>2456948393</v>
      </c>
      <c r="O253" s="156">
        <f>142.5/111.82</f>
        <v>1.2743695224467895</v>
      </c>
      <c r="P253" s="158" t="s">
        <v>505</v>
      </c>
      <c r="Q253" s="757">
        <f t="shared" si="18"/>
        <v>2456948392.7929826</v>
      </c>
      <c r="R253" s="758"/>
      <c r="S253" s="254" t="s">
        <v>322</v>
      </c>
      <c r="T253" s="254"/>
      <c r="U253" s="254"/>
    </row>
    <row r="254" spans="2:24" ht="14.25" customHeight="1" x14ac:dyDescent="0.3">
      <c r="B254" s="291" t="s">
        <v>257</v>
      </c>
      <c r="C254" s="256"/>
      <c r="D254" s="582" t="s">
        <v>242</v>
      </c>
      <c r="E254" s="582"/>
      <c r="F254" s="105" t="s">
        <v>155</v>
      </c>
      <c r="G254" s="765">
        <v>3131060150</v>
      </c>
      <c r="H254" s="765"/>
      <c r="I254" s="766"/>
      <c r="J254" s="761" t="s">
        <v>370</v>
      </c>
      <c r="K254" s="762"/>
      <c r="L254" s="763">
        <v>43384</v>
      </c>
      <c r="M254" s="763"/>
      <c r="N254" s="163">
        <v>2456948393</v>
      </c>
      <c r="O254" s="156">
        <f>142.5/111.82</f>
        <v>1.2743695224467895</v>
      </c>
      <c r="P254" s="158" t="s">
        <v>505</v>
      </c>
      <c r="Q254" s="757">
        <f t="shared" si="18"/>
        <v>2456948392.7929826</v>
      </c>
      <c r="R254" s="758"/>
      <c r="S254" s="254" t="s">
        <v>322</v>
      </c>
      <c r="T254" s="254"/>
      <c r="U254" s="254"/>
    </row>
    <row r="255" spans="2:24" ht="14.25" customHeight="1" x14ac:dyDescent="0.3">
      <c r="B255" s="220"/>
      <c r="C255" s="219"/>
      <c r="D255" s="582" t="s">
        <v>242</v>
      </c>
      <c r="E255" s="582"/>
      <c r="F255" s="105" t="s">
        <v>155</v>
      </c>
      <c r="G255" s="765">
        <v>4008101</v>
      </c>
      <c r="H255" s="765"/>
      <c r="I255" s="766"/>
      <c r="J255" s="761" t="s">
        <v>515</v>
      </c>
      <c r="K255" s="762"/>
      <c r="L255" s="767">
        <v>43431</v>
      </c>
      <c r="M255" s="768"/>
      <c r="N255" s="163"/>
      <c r="O255" s="156">
        <f>142.5/111.82</f>
        <v>1.2743695224467895</v>
      </c>
      <c r="P255" s="158" t="s">
        <v>516</v>
      </c>
      <c r="Q255" s="757">
        <f t="shared" si="18"/>
        <v>3145163.8864561403</v>
      </c>
      <c r="R255" s="758"/>
      <c r="S255" s="254" t="s">
        <v>517</v>
      </c>
      <c r="T255" s="254"/>
      <c r="U255" s="254"/>
    </row>
    <row r="256" spans="2:24" ht="14.25" customHeight="1" x14ac:dyDescent="0.3">
      <c r="B256" s="291" t="s">
        <v>259</v>
      </c>
      <c r="C256" s="256"/>
      <c r="D256" s="582" t="s">
        <v>242</v>
      </c>
      <c r="E256" s="582"/>
      <c r="F256" s="105" t="s">
        <v>155</v>
      </c>
      <c r="G256" s="765">
        <v>3134795450</v>
      </c>
      <c r="H256" s="765"/>
      <c r="I256" s="766"/>
      <c r="J256" s="761" t="s">
        <v>371</v>
      </c>
      <c r="K256" s="762"/>
      <c r="L256" s="763">
        <v>43432</v>
      </c>
      <c r="M256" s="763"/>
      <c r="N256" s="163">
        <v>2456948393</v>
      </c>
      <c r="O256" s="156">
        <f>142.67/111.82</f>
        <v>1.2758898229297084</v>
      </c>
      <c r="P256" s="158" t="s">
        <v>516</v>
      </c>
      <c r="Q256" s="757">
        <f>+G256/O256</f>
        <v>2456948392.9277353</v>
      </c>
      <c r="R256" s="758"/>
      <c r="S256" s="254" t="s">
        <v>322</v>
      </c>
      <c r="T256" s="254"/>
      <c r="U256" s="254"/>
    </row>
    <row r="257" spans="2:21" ht="14.25" customHeight="1" x14ac:dyDescent="0.3">
      <c r="B257" s="291" t="s">
        <v>261</v>
      </c>
      <c r="C257" s="256"/>
      <c r="D257" s="582" t="s">
        <v>242</v>
      </c>
      <c r="E257" s="582"/>
      <c r="F257" s="105" t="s">
        <v>155</v>
      </c>
      <c r="G257" s="765">
        <v>3138530750</v>
      </c>
      <c r="H257" s="765"/>
      <c r="I257" s="766"/>
      <c r="J257" s="761" t="s">
        <v>372</v>
      </c>
      <c r="K257" s="762"/>
      <c r="L257" s="763">
        <v>43444</v>
      </c>
      <c r="M257" s="763"/>
      <c r="N257" s="163">
        <v>2456948393</v>
      </c>
      <c r="O257" s="156">
        <f>142.84/111.82</f>
        <v>1.2774101234126276</v>
      </c>
      <c r="P257" s="158" t="s">
        <v>521</v>
      </c>
      <c r="Q257" s="757">
        <f t="shared" ref="Q257" si="19">+G257/O257</f>
        <v>2456948393.0621672</v>
      </c>
      <c r="R257" s="758"/>
      <c r="S257" s="254" t="s">
        <v>322</v>
      </c>
      <c r="T257" s="254"/>
      <c r="U257" s="254"/>
    </row>
    <row r="258" spans="2:21" ht="14.25" customHeight="1" x14ac:dyDescent="0.3">
      <c r="B258" s="291" t="s">
        <v>264</v>
      </c>
      <c r="C258" s="256"/>
      <c r="D258" s="582" t="s">
        <v>242</v>
      </c>
      <c r="E258" s="582"/>
      <c r="F258" s="105" t="s">
        <v>155</v>
      </c>
      <c r="G258" s="765">
        <v>3138530750</v>
      </c>
      <c r="H258" s="765"/>
      <c r="I258" s="766"/>
      <c r="J258" s="761" t="s">
        <v>373</v>
      </c>
      <c r="K258" s="762"/>
      <c r="L258" s="763">
        <v>43444</v>
      </c>
      <c r="M258" s="763"/>
      <c r="N258" s="163">
        <v>2456948393</v>
      </c>
      <c r="O258" s="156">
        <f>142.84/111.82</f>
        <v>1.2774101234126276</v>
      </c>
      <c r="P258" s="158" t="s">
        <v>521</v>
      </c>
      <c r="Q258" s="757">
        <f>+G258/O258</f>
        <v>2456948393.0621672</v>
      </c>
      <c r="R258" s="758"/>
      <c r="S258" s="254" t="s">
        <v>322</v>
      </c>
      <c r="T258" s="254"/>
      <c r="U258" s="254"/>
    </row>
    <row r="259" spans="2:21" ht="14.25" customHeight="1" x14ac:dyDescent="0.3">
      <c r="B259" s="291" t="s">
        <v>267</v>
      </c>
      <c r="C259" s="256"/>
      <c r="D259" s="582" t="s">
        <v>242</v>
      </c>
      <c r="E259" s="582"/>
      <c r="F259" s="105" t="s">
        <v>155</v>
      </c>
      <c r="G259" s="765">
        <v>3166875084</v>
      </c>
      <c r="H259" s="765"/>
      <c r="I259" s="766"/>
      <c r="J259" s="761" t="s">
        <v>374</v>
      </c>
      <c r="K259" s="762"/>
      <c r="L259" s="763">
        <v>43507</v>
      </c>
      <c r="M259" s="763"/>
      <c r="N259" s="163">
        <v>2456948393</v>
      </c>
      <c r="O259" s="156">
        <f>100.6/78.05</f>
        <v>1.2889173606662396</v>
      </c>
      <c r="P259" s="158" t="s">
        <v>545</v>
      </c>
      <c r="Q259" s="757">
        <f>+G259/O259</f>
        <v>2457003979.1868787</v>
      </c>
      <c r="R259" s="758"/>
      <c r="S259" s="254" t="s">
        <v>322</v>
      </c>
      <c r="T259" s="254"/>
      <c r="U259" s="254"/>
    </row>
    <row r="260" spans="2:21" ht="14.25" customHeight="1" x14ac:dyDescent="0.3">
      <c r="B260" s="291" t="s">
        <v>271</v>
      </c>
      <c r="C260" s="256"/>
      <c r="D260" s="582" t="s">
        <v>242</v>
      </c>
      <c r="E260" s="582"/>
      <c r="F260" s="105" t="s">
        <v>155</v>
      </c>
      <c r="G260" s="765">
        <v>7000000000</v>
      </c>
      <c r="H260" s="765"/>
      <c r="I260" s="766"/>
      <c r="J260" s="761" t="s">
        <v>375</v>
      </c>
      <c r="K260" s="762"/>
      <c r="L260" s="763">
        <v>43550</v>
      </c>
      <c r="M260" s="763"/>
      <c r="N260" s="163">
        <v>2456948393</v>
      </c>
      <c r="O260" s="156">
        <f>101.18/78.05</f>
        <v>1.2963484945547727</v>
      </c>
      <c r="P260" s="158" t="s">
        <v>558</v>
      </c>
      <c r="Q260" s="757">
        <f>+G260/O260</f>
        <v>5399782565.7244511</v>
      </c>
      <c r="R260" s="758"/>
      <c r="S260" s="254" t="s">
        <v>559</v>
      </c>
      <c r="T260" s="254"/>
      <c r="U260" s="254"/>
    </row>
    <row r="261" spans="2:21" ht="30" customHeight="1" x14ac:dyDescent="0.3">
      <c r="B261" s="291" t="s">
        <v>275</v>
      </c>
      <c r="C261" s="256"/>
      <c r="D261" s="582" t="s">
        <v>242</v>
      </c>
      <c r="E261" s="582"/>
      <c r="F261" s="105" t="s">
        <v>155</v>
      </c>
      <c r="G261" s="759"/>
      <c r="H261" s="760"/>
      <c r="I261" s="760"/>
      <c r="J261" s="761" t="s">
        <v>376</v>
      </c>
      <c r="K261" s="762"/>
      <c r="L261" s="763"/>
      <c r="M261" s="763"/>
      <c r="N261" s="163">
        <v>2456948393</v>
      </c>
      <c r="O261" s="156">
        <f t="shared" ref="O261:O262" si="20">101.18/78.05</f>
        <v>1.2963484945547727</v>
      </c>
      <c r="P261" s="158"/>
      <c r="Q261" s="757"/>
      <c r="R261" s="758"/>
      <c r="S261" s="764" t="s">
        <v>622</v>
      </c>
      <c r="T261" s="764"/>
      <c r="U261" s="764"/>
    </row>
    <row r="262" spans="2:21" ht="18.75" customHeight="1" x14ac:dyDescent="0.3">
      <c r="B262" s="291" t="s">
        <v>377</v>
      </c>
      <c r="C262" s="256"/>
      <c r="D262" s="582" t="s">
        <v>242</v>
      </c>
      <c r="E262" s="582"/>
      <c r="F262" s="105" t="s">
        <v>155</v>
      </c>
      <c r="G262" s="759"/>
      <c r="H262" s="760"/>
      <c r="I262" s="760"/>
      <c r="J262" s="761" t="s">
        <v>378</v>
      </c>
      <c r="K262" s="762"/>
      <c r="L262" s="763"/>
      <c r="M262" s="763"/>
      <c r="N262" s="166">
        <v>1455974867</v>
      </c>
      <c r="O262" s="156">
        <f t="shared" si="20"/>
        <v>1.2963484945547727</v>
      </c>
      <c r="P262" s="158"/>
      <c r="Q262" s="757"/>
      <c r="R262" s="758"/>
      <c r="S262" s="764" t="s">
        <v>622</v>
      </c>
      <c r="T262" s="764"/>
      <c r="U262" s="764"/>
    </row>
    <row r="263" spans="2:21" ht="15" customHeight="1" x14ac:dyDescent="0.3">
      <c r="B263" s="291" t="s">
        <v>379</v>
      </c>
      <c r="C263" s="256"/>
      <c r="D263" s="582" t="s">
        <v>242</v>
      </c>
      <c r="E263" s="582"/>
      <c r="F263" s="105" t="s">
        <v>155</v>
      </c>
      <c r="G263" s="759">
        <v>6309098263</v>
      </c>
      <c r="H263" s="760"/>
      <c r="I263" s="760"/>
      <c r="J263" s="761" t="s">
        <v>380</v>
      </c>
      <c r="K263" s="762"/>
      <c r="L263" s="763">
        <v>43612</v>
      </c>
      <c r="M263" s="763"/>
      <c r="N263" s="166">
        <v>1455974867</v>
      </c>
      <c r="O263" s="156">
        <f>102.12/78.05</f>
        <v>1.3083920563741192</v>
      </c>
      <c r="P263" s="158" t="s">
        <v>621</v>
      </c>
      <c r="Q263" s="757">
        <f>+G263/O263</f>
        <v>4822024279.5451431</v>
      </c>
      <c r="R263" s="758"/>
      <c r="S263" s="254" t="s">
        <v>729</v>
      </c>
      <c r="T263" s="254"/>
      <c r="U263" s="254"/>
    </row>
    <row r="264" spans="2:21" ht="15" customHeight="1" x14ac:dyDescent="0.3">
      <c r="B264" s="291" t="s">
        <v>381</v>
      </c>
      <c r="C264" s="256"/>
      <c r="D264" s="582" t="s">
        <v>242</v>
      </c>
      <c r="E264" s="582"/>
      <c r="F264" s="105" t="s">
        <v>155</v>
      </c>
      <c r="G264" s="759"/>
      <c r="H264" s="760"/>
      <c r="I264" s="760"/>
      <c r="J264" s="761" t="s">
        <v>382</v>
      </c>
      <c r="K264" s="762"/>
      <c r="L264" s="763"/>
      <c r="M264" s="763"/>
      <c r="N264" s="166">
        <v>1455974867</v>
      </c>
      <c r="O264" s="156"/>
      <c r="P264" s="158"/>
      <c r="Q264" s="757"/>
      <c r="R264" s="758"/>
      <c r="S264" s="254" t="s">
        <v>322</v>
      </c>
      <c r="T264" s="254"/>
      <c r="U264" s="254"/>
    </row>
    <row r="265" spans="2:21" ht="15" customHeight="1" x14ac:dyDescent="0.3">
      <c r="B265" s="291" t="s">
        <v>383</v>
      </c>
      <c r="C265" s="256"/>
      <c r="D265" s="582" t="s">
        <v>242</v>
      </c>
      <c r="E265" s="582"/>
      <c r="F265" s="105" t="s">
        <v>155</v>
      </c>
      <c r="G265" s="759"/>
      <c r="H265" s="760"/>
      <c r="I265" s="760"/>
      <c r="J265" s="761" t="s">
        <v>384</v>
      </c>
      <c r="K265" s="762"/>
      <c r="L265" s="763"/>
      <c r="M265" s="763"/>
      <c r="N265" s="166">
        <v>1455974867</v>
      </c>
      <c r="O265" s="156"/>
      <c r="P265" s="158"/>
      <c r="Q265" s="757"/>
      <c r="R265" s="758"/>
      <c r="S265" s="254" t="s">
        <v>322</v>
      </c>
      <c r="T265" s="254"/>
      <c r="U265" s="254"/>
    </row>
    <row r="266" spans="2:21" ht="15" customHeight="1" x14ac:dyDescent="0.3">
      <c r="B266" s="752" t="s">
        <v>385</v>
      </c>
      <c r="C266" s="752"/>
      <c r="D266" s="753" t="s">
        <v>242</v>
      </c>
      <c r="E266" s="753"/>
      <c r="F266" s="118" t="s">
        <v>155</v>
      </c>
      <c r="G266" s="754">
        <v>2643821720</v>
      </c>
      <c r="H266" s="754"/>
      <c r="I266" s="754"/>
      <c r="J266" s="755" t="s">
        <v>386</v>
      </c>
      <c r="K266" s="755"/>
      <c r="L266" s="756">
        <v>43650</v>
      </c>
      <c r="M266" s="756"/>
      <c r="N266" s="167">
        <v>1455974867</v>
      </c>
      <c r="O266" s="156">
        <f>102.44/78.05</f>
        <v>1.3124919923126201</v>
      </c>
      <c r="P266" s="161" t="s">
        <v>730</v>
      </c>
      <c r="Q266" s="757">
        <f>+G266/O266</f>
        <v>2014352647.8524013</v>
      </c>
      <c r="R266" s="758"/>
      <c r="S266" s="752" t="s">
        <v>731</v>
      </c>
      <c r="T266" s="752"/>
      <c r="U266" s="752"/>
    </row>
    <row r="267" spans="2:21" ht="31.5" customHeight="1" x14ac:dyDescent="0.3">
      <c r="B267" s="752" t="s">
        <v>623</v>
      </c>
      <c r="C267" s="752"/>
      <c r="D267" s="753" t="s">
        <v>242</v>
      </c>
      <c r="E267" s="753"/>
      <c r="F267" s="118" t="s">
        <v>155</v>
      </c>
      <c r="G267" s="754">
        <v>9754517</v>
      </c>
      <c r="H267" s="754"/>
      <c r="I267" s="754"/>
      <c r="J267" s="755" t="s">
        <v>386</v>
      </c>
      <c r="K267" s="755"/>
      <c r="L267" s="756">
        <v>43658</v>
      </c>
      <c r="M267" s="756"/>
      <c r="N267" s="167"/>
      <c r="O267" s="156">
        <f>102.71/78.05</f>
        <v>1.3159513132607303</v>
      </c>
      <c r="P267" s="161" t="s">
        <v>732</v>
      </c>
      <c r="Q267" s="757">
        <f>+G267/O267</f>
        <v>7412521.194138837</v>
      </c>
      <c r="R267" s="758"/>
      <c r="S267" s="752" t="s">
        <v>733</v>
      </c>
      <c r="T267" s="752"/>
      <c r="U267" s="752"/>
    </row>
    <row r="268" spans="2:21" ht="14.4" x14ac:dyDescent="0.3">
      <c r="B268" s="1" t="s">
        <v>734</v>
      </c>
      <c r="G268" s="748">
        <f>SUM(G243:H267)</f>
        <v>65730763874</v>
      </c>
      <c r="H268" s="749"/>
      <c r="J268" s="168"/>
      <c r="K268" s="168"/>
      <c r="N268" s="169">
        <f>SUM(N243:N267)</f>
        <v>51504945409</v>
      </c>
      <c r="Q268" s="748">
        <f>SUM(Q243:R267)</f>
        <v>51554838521.714149</v>
      </c>
      <c r="R268" s="749"/>
      <c r="S268" s="170">
        <f>+Q268-N268</f>
        <v>49893112.714149475</v>
      </c>
    </row>
    <row r="270" spans="2:21" ht="15" customHeight="1" x14ac:dyDescent="0.3">
      <c r="B270" s="431" t="s">
        <v>534</v>
      </c>
      <c r="C270" s="431"/>
      <c r="D270" s="431"/>
      <c r="E270" s="431"/>
      <c r="F270" s="431"/>
      <c r="G270" s="431"/>
      <c r="H270" s="431"/>
      <c r="I270" s="431"/>
      <c r="J270" s="431"/>
      <c r="K270" s="431"/>
      <c r="L270" s="431"/>
      <c r="M270" s="431"/>
      <c r="N270" s="431"/>
      <c r="O270" s="431"/>
      <c r="P270" s="431"/>
      <c r="Q270" s="431"/>
      <c r="R270" s="431"/>
      <c r="S270" s="431"/>
      <c r="T270" s="431"/>
      <c r="U270" s="431"/>
    </row>
    <row r="271" spans="2:21" x14ac:dyDescent="0.3">
      <c r="B271" s="750" t="s">
        <v>141</v>
      </c>
      <c r="C271" s="750"/>
      <c r="D271" s="741" t="s">
        <v>142</v>
      </c>
      <c r="E271" s="741"/>
      <c r="F271" s="741" t="s">
        <v>143</v>
      </c>
      <c r="G271" s="751" t="s">
        <v>144</v>
      </c>
      <c r="H271" s="751"/>
      <c r="I271" s="751"/>
      <c r="J271" s="751"/>
      <c r="K271" s="751"/>
      <c r="L271" s="751"/>
      <c r="M271" s="751"/>
      <c r="N271" s="751" t="s">
        <v>145</v>
      </c>
      <c r="O271" s="751"/>
      <c r="P271" s="751"/>
      <c r="Q271" s="751"/>
      <c r="R271" s="751"/>
      <c r="S271" s="751" t="s">
        <v>101</v>
      </c>
      <c r="T271" s="751"/>
      <c r="U271" s="751"/>
    </row>
    <row r="272" spans="2:21" ht="30" customHeight="1" x14ac:dyDescent="0.3">
      <c r="B272" s="750"/>
      <c r="C272" s="750"/>
      <c r="D272" s="741"/>
      <c r="E272" s="741"/>
      <c r="F272" s="741"/>
      <c r="G272" s="740" t="s">
        <v>146</v>
      </c>
      <c r="H272" s="741"/>
      <c r="I272" s="741"/>
      <c r="J272" s="740" t="s">
        <v>147</v>
      </c>
      <c r="K272" s="740"/>
      <c r="L272" s="740" t="s">
        <v>148</v>
      </c>
      <c r="M272" s="740"/>
      <c r="N272" s="228" t="s">
        <v>149</v>
      </c>
      <c r="O272" s="228" t="s">
        <v>150</v>
      </c>
      <c r="P272" s="228" t="s">
        <v>151</v>
      </c>
      <c r="Q272" s="740" t="s">
        <v>152</v>
      </c>
      <c r="R272" s="740"/>
      <c r="S272" s="751"/>
      <c r="T272" s="751"/>
      <c r="U272" s="751"/>
    </row>
    <row r="273" spans="2:21" ht="30" customHeight="1" x14ac:dyDescent="0.3">
      <c r="B273" s="742" t="s">
        <v>535</v>
      </c>
      <c r="C273" s="743"/>
      <c r="D273" s="729"/>
      <c r="E273" s="729"/>
      <c r="F273" s="105" t="s">
        <v>155</v>
      </c>
      <c r="G273" s="735">
        <v>13016958191</v>
      </c>
      <c r="H273" s="735"/>
      <c r="I273" s="735"/>
      <c r="J273" s="736">
        <v>43465</v>
      </c>
      <c r="K273" s="737"/>
      <c r="L273" s="738">
        <v>43462</v>
      </c>
      <c r="M273" s="739"/>
      <c r="N273" s="746">
        <v>10214287467</v>
      </c>
      <c r="O273" s="171">
        <f>142.84/111.82</f>
        <v>1.2774101234126276</v>
      </c>
      <c r="P273" s="172" t="s">
        <v>536</v>
      </c>
      <c r="Q273" s="734">
        <f>+G273/O273</f>
        <v>10190116668.42355</v>
      </c>
      <c r="R273" s="734"/>
      <c r="S273" s="254" t="s">
        <v>540</v>
      </c>
      <c r="T273" s="254"/>
      <c r="U273" s="254"/>
    </row>
    <row r="274" spans="2:21" ht="15" customHeight="1" x14ac:dyDescent="0.3">
      <c r="B274" s="744"/>
      <c r="C274" s="745"/>
      <c r="D274" s="729"/>
      <c r="E274" s="729"/>
      <c r="F274" s="105" t="s">
        <v>155</v>
      </c>
      <c r="G274" s="735">
        <v>30876023</v>
      </c>
      <c r="H274" s="735"/>
      <c r="I274" s="735"/>
      <c r="J274" s="736">
        <v>43465</v>
      </c>
      <c r="K274" s="737"/>
      <c r="L274" s="738">
        <v>43469</v>
      </c>
      <c r="M274" s="739"/>
      <c r="N274" s="747"/>
      <c r="O274" s="171">
        <f>142.84/111.82</f>
        <v>1.2774101234126276</v>
      </c>
      <c r="P274" s="172" t="s">
        <v>536</v>
      </c>
      <c r="Q274" s="734">
        <f>+G274/O274</f>
        <v>24170798.738868661</v>
      </c>
      <c r="R274" s="734"/>
      <c r="S274" s="254" t="s">
        <v>356</v>
      </c>
      <c r="T274" s="254"/>
      <c r="U274" s="254"/>
    </row>
    <row r="275" spans="2:21" ht="14.4" x14ac:dyDescent="0.3">
      <c r="B275" s="254"/>
      <c r="C275" s="254"/>
      <c r="D275" s="729"/>
      <c r="E275" s="729"/>
      <c r="F275" s="105"/>
      <c r="G275" s="730"/>
      <c r="H275" s="730"/>
      <c r="I275" s="730"/>
      <c r="J275" s="731"/>
      <c r="K275" s="582"/>
      <c r="L275" s="732"/>
      <c r="M275" s="729"/>
      <c r="N275" s="234"/>
      <c r="O275" s="81"/>
      <c r="P275" s="54"/>
      <c r="Q275" s="733"/>
      <c r="R275" s="733"/>
      <c r="S275" s="254"/>
      <c r="T275" s="254"/>
      <c r="U275" s="254"/>
    </row>
  </sheetData>
  <mergeCells count="1658">
    <mergeCell ref="B1:U1"/>
    <mergeCell ref="B2:U2"/>
    <mergeCell ref="B3:U3"/>
    <mergeCell ref="B4:C5"/>
    <mergeCell ref="D4:E5"/>
    <mergeCell ref="F4:F5"/>
    <mergeCell ref="G4:K4"/>
    <mergeCell ref="L4:M4"/>
    <mergeCell ref="N4:R4"/>
    <mergeCell ref="S4:U5"/>
    <mergeCell ref="B8:C8"/>
    <mergeCell ref="D8:E8"/>
    <mergeCell ref="G8:I8"/>
    <mergeCell ref="J8:K8"/>
    <mergeCell ref="L8:M8"/>
    <mergeCell ref="Q8:R8"/>
    <mergeCell ref="B7:C7"/>
    <mergeCell ref="D7:E7"/>
    <mergeCell ref="G7:I7"/>
    <mergeCell ref="J7:K7"/>
    <mergeCell ref="L7:M7"/>
    <mergeCell ref="Q7:R7"/>
    <mergeCell ref="G5:I5"/>
    <mergeCell ref="J5:K5"/>
    <mergeCell ref="L5:M5"/>
    <mergeCell ref="Q5:R5"/>
    <mergeCell ref="B6:C6"/>
    <mergeCell ref="D6:E6"/>
    <mergeCell ref="G6:I6"/>
    <mergeCell ref="J6:K6"/>
    <mergeCell ref="L6:M6"/>
    <mergeCell ref="Q6:R6"/>
    <mergeCell ref="B12:C12"/>
    <mergeCell ref="D12:E12"/>
    <mergeCell ref="G12:I12"/>
    <mergeCell ref="J12:K12"/>
    <mergeCell ref="L12:M12"/>
    <mergeCell ref="Q12:R12"/>
    <mergeCell ref="B11:C11"/>
    <mergeCell ref="D11:E11"/>
    <mergeCell ref="G11:I11"/>
    <mergeCell ref="J11:K11"/>
    <mergeCell ref="L11:M11"/>
    <mergeCell ref="Q11:R11"/>
    <mergeCell ref="S9:U9"/>
    <mergeCell ref="B10:C10"/>
    <mergeCell ref="D10:E10"/>
    <mergeCell ref="G10:I10"/>
    <mergeCell ref="J10:K10"/>
    <mergeCell ref="L10:M10"/>
    <mergeCell ref="Q10:R10"/>
    <mergeCell ref="S10:U10"/>
    <mergeCell ref="B9:C9"/>
    <mergeCell ref="D9:E9"/>
    <mergeCell ref="G9:I9"/>
    <mergeCell ref="J9:K9"/>
    <mergeCell ref="L9:M9"/>
    <mergeCell ref="Q9:R9"/>
    <mergeCell ref="S14:U14"/>
    <mergeCell ref="B15:C15"/>
    <mergeCell ref="D15:E15"/>
    <mergeCell ref="G15:I15"/>
    <mergeCell ref="J15:K15"/>
    <mergeCell ref="L15:M15"/>
    <mergeCell ref="Q15:R15"/>
    <mergeCell ref="S15:U15"/>
    <mergeCell ref="B14:C14"/>
    <mergeCell ref="D14:E14"/>
    <mergeCell ref="G14:I14"/>
    <mergeCell ref="J14:K14"/>
    <mergeCell ref="L14:M14"/>
    <mergeCell ref="Q14:R14"/>
    <mergeCell ref="B13:C13"/>
    <mergeCell ref="D13:E13"/>
    <mergeCell ref="G13:I13"/>
    <mergeCell ref="J13:K13"/>
    <mergeCell ref="L13:M13"/>
    <mergeCell ref="Q13:R13"/>
    <mergeCell ref="S18:U18"/>
    <mergeCell ref="B19:C19"/>
    <mergeCell ref="D19:E19"/>
    <mergeCell ref="G19:I19"/>
    <mergeCell ref="J19:K19"/>
    <mergeCell ref="L19:M19"/>
    <mergeCell ref="Q19:R19"/>
    <mergeCell ref="S19:U19"/>
    <mergeCell ref="B18:C18"/>
    <mergeCell ref="D18:E18"/>
    <mergeCell ref="G18:I18"/>
    <mergeCell ref="J18:K18"/>
    <mergeCell ref="L18:M18"/>
    <mergeCell ref="Q18:R18"/>
    <mergeCell ref="S16:U16"/>
    <mergeCell ref="B17:C17"/>
    <mergeCell ref="D17:E17"/>
    <mergeCell ref="G17:I17"/>
    <mergeCell ref="J17:K17"/>
    <mergeCell ref="L17:M17"/>
    <mergeCell ref="Q17:R17"/>
    <mergeCell ref="S17:U17"/>
    <mergeCell ref="B16:C16"/>
    <mergeCell ref="D16:E16"/>
    <mergeCell ref="G16:I16"/>
    <mergeCell ref="J16:K16"/>
    <mergeCell ref="L16:M16"/>
    <mergeCell ref="Q16:R16"/>
    <mergeCell ref="S22:U22"/>
    <mergeCell ref="B23:C23"/>
    <mergeCell ref="D23:E23"/>
    <mergeCell ref="G23:I23"/>
    <mergeCell ref="J23:K23"/>
    <mergeCell ref="L23:M23"/>
    <mergeCell ref="Q23:R23"/>
    <mergeCell ref="S23:U23"/>
    <mergeCell ref="B22:C22"/>
    <mergeCell ref="D22:E22"/>
    <mergeCell ref="G22:I22"/>
    <mergeCell ref="J22:K22"/>
    <mergeCell ref="L22:M22"/>
    <mergeCell ref="Q22:R22"/>
    <mergeCell ref="S20:U20"/>
    <mergeCell ref="B21:C21"/>
    <mergeCell ref="D21:E21"/>
    <mergeCell ref="G21:I21"/>
    <mergeCell ref="J21:K21"/>
    <mergeCell ref="L21:M21"/>
    <mergeCell ref="Q21:R21"/>
    <mergeCell ref="S21:U21"/>
    <mergeCell ref="B20:C20"/>
    <mergeCell ref="D20:E20"/>
    <mergeCell ref="G20:I20"/>
    <mergeCell ref="J20:K20"/>
    <mergeCell ref="L20:M20"/>
    <mergeCell ref="Q20:R20"/>
    <mergeCell ref="S26:U26"/>
    <mergeCell ref="B27:C27"/>
    <mergeCell ref="D27:E27"/>
    <mergeCell ref="G27:I27"/>
    <mergeCell ref="J27:K27"/>
    <mergeCell ref="L27:M27"/>
    <mergeCell ref="Q27:R27"/>
    <mergeCell ref="S27:U27"/>
    <mergeCell ref="B26:C26"/>
    <mergeCell ref="D26:E26"/>
    <mergeCell ref="G26:I26"/>
    <mergeCell ref="J26:K26"/>
    <mergeCell ref="L26:M26"/>
    <mergeCell ref="Q26:R26"/>
    <mergeCell ref="S24:U24"/>
    <mergeCell ref="B25:C25"/>
    <mergeCell ref="D25:E25"/>
    <mergeCell ref="G25:I25"/>
    <mergeCell ref="J25:K25"/>
    <mergeCell ref="L25:M25"/>
    <mergeCell ref="Q25:R25"/>
    <mergeCell ref="S25:U25"/>
    <mergeCell ref="B24:C24"/>
    <mergeCell ref="D24:E24"/>
    <mergeCell ref="G24:I24"/>
    <mergeCell ref="J24:K24"/>
    <mergeCell ref="L24:M24"/>
    <mergeCell ref="Q24:R24"/>
    <mergeCell ref="S30:U30"/>
    <mergeCell ref="B31:C31"/>
    <mergeCell ref="D31:E31"/>
    <mergeCell ref="G31:I31"/>
    <mergeCell ref="J31:K31"/>
    <mergeCell ref="L31:M31"/>
    <mergeCell ref="Q31:R31"/>
    <mergeCell ref="S31:U31"/>
    <mergeCell ref="B30:C30"/>
    <mergeCell ref="D30:E30"/>
    <mergeCell ref="G30:I30"/>
    <mergeCell ref="J30:K30"/>
    <mergeCell ref="L30:M30"/>
    <mergeCell ref="Q30:R30"/>
    <mergeCell ref="S28:U28"/>
    <mergeCell ref="B29:C29"/>
    <mergeCell ref="D29:E29"/>
    <mergeCell ref="G29:I29"/>
    <mergeCell ref="J29:K29"/>
    <mergeCell ref="L29:M29"/>
    <mergeCell ref="Q29:R29"/>
    <mergeCell ref="S29:U29"/>
    <mergeCell ref="B28:C28"/>
    <mergeCell ref="D28:E28"/>
    <mergeCell ref="G28:I28"/>
    <mergeCell ref="J28:K28"/>
    <mergeCell ref="L28:M28"/>
    <mergeCell ref="Q28:R28"/>
    <mergeCell ref="S34:U34"/>
    <mergeCell ref="B35:C35"/>
    <mergeCell ref="D35:E35"/>
    <mergeCell ref="G35:I35"/>
    <mergeCell ref="J35:K35"/>
    <mergeCell ref="L35:M35"/>
    <mergeCell ref="Q35:R35"/>
    <mergeCell ref="S35:U35"/>
    <mergeCell ref="B34:C34"/>
    <mergeCell ref="D34:E34"/>
    <mergeCell ref="G34:I34"/>
    <mergeCell ref="J34:K34"/>
    <mergeCell ref="L34:M34"/>
    <mergeCell ref="Q34:R34"/>
    <mergeCell ref="S32:U32"/>
    <mergeCell ref="B33:C33"/>
    <mergeCell ref="D33:E33"/>
    <mergeCell ref="G33:I33"/>
    <mergeCell ref="J33:K33"/>
    <mergeCell ref="L33:M33"/>
    <mergeCell ref="Q33:R33"/>
    <mergeCell ref="S33:U33"/>
    <mergeCell ref="B32:C32"/>
    <mergeCell ref="D32:E32"/>
    <mergeCell ref="G32:I32"/>
    <mergeCell ref="J32:K32"/>
    <mergeCell ref="L32:M32"/>
    <mergeCell ref="Q32:R32"/>
    <mergeCell ref="S38:U38"/>
    <mergeCell ref="B39:C39"/>
    <mergeCell ref="D39:E39"/>
    <mergeCell ref="G39:I39"/>
    <mergeCell ref="J39:K39"/>
    <mergeCell ref="L39:M39"/>
    <mergeCell ref="Q39:R39"/>
    <mergeCell ref="S39:U39"/>
    <mergeCell ref="B38:C38"/>
    <mergeCell ref="D38:E38"/>
    <mergeCell ref="G38:I38"/>
    <mergeCell ref="J38:K38"/>
    <mergeCell ref="L38:M38"/>
    <mergeCell ref="Q38:R38"/>
    <mergeCell ref="S36:U36"/>
    <mergeCell ref="B37:C37"/>
    <mergeCell ref="D37:E37"/>
    <mergeCell ref="G37:I37"/>
    <mergeCell ref="J37:K37"/>
    <mergeCell ref="L37:M37"/>
    <mergeCell ref="Q37:R37"/>
    <mergeCell ref="S37:U37"/>
    <mergeCell ref="B36:C36"/>
    <mergeCell ref="D36:E36"/>
    <mergeCell ref="G36:I36"/>
    <mergeCell ref="J36:K36"/>
    <mergeCell ref="L36:M36"/>
    <mergeCell ref="Q36:R36"/>
    <mergeCell ref="S42:U42"/>
    <mergeCell ref="B43:C43"/>
    <mergeCell ref="D43:E43"/>
    <mergeCell ref="G43:I43"/>
    <mergeCell ref="J43:K43"/>
    <mergeCell ref="L43:M43"/>
    <mergeCell ref="Q43:R43"/>
    <mergeCell ref="S43:U43"/>
    <mergeCell ref="B42:C42"/>
    <mergeCell ref="D42:E42"/>
    <mergeCell ref="G42:I42"/>
    <mergeCell ref="J42:K42"/>
    <mergeCell ref="L42:M42"/>
    <mergeCell ref="Q42:R42"/>
    <mergeCell ref="S40:U40"/>
    <mergeCell ref="B41:C41"/>
    <mergeCell ref="D41:E41"/>
    <mergeCell ref="G41:I41"/>
    <mergeCell ref="J41:K41"/>
    <mergeCell ref="L41:M41"/>
    <mergeCell ref="Q41:R41"/>
    <mergeCell ref="S41:U41"/>
    <mergeCell ref="B40:C40"/>
    <mergeCell ref="D40:E40"/>
    <mergeCell ref="G40:I40"/>
    <mergeCell ref="J40:K40"/>
    <mergeCell ref="L40:M40"/>
    <mergeCell ref="Q40:R40"/>
    <mergeCell ref="S46:U46"/>
    <mergeCell ref="B47:C47"/>
    <mergeCell ref="D47:E47"/>
    <mergeCell ref="G47:I47"/>
    <mergeCell ref="J47:K47"/>
    <mergeCell ref="L47:M47"/>
    <mergeCell ref="Q47:R47"/>
    <mergeCell ref="S47:U47"/>
    <mergeCell ref="B46:C46"/>
    <mergeCell ref="D46:E46"/>
    <mergeCell ref="G46:I46"/>
    <mergeCell ref="J46:K46"/>
    <mergeCell ref="L46:M46"/>
    <mergeCell ref="Q46:R46"/>
    <mergeCell ref="S44:U44"/>
    <mergeCell ref="B45:C45"/>
    <mergeCell ref="D45:E45"/>
    <mergeCell ref="G45:I45"/>
    <mergeCell ref="J45:K45"/>
    <mergeCell ref="L45:M45"/>
    <mergeCell ref="Q45:R45"/>
    <mergeCell ref="S45:U45"/>
    <mergeCell ref="B44:C44"/>
    <mergeCell ref="D44:E44"/>
    <mergeCell ref="G44:I44"/>
    <mergeCell ref="J44:K44"/>
    <mergeCell ref="L44:M44"/>
    <mergeCell ref="Q44:R44"/>
    <mergeCell ref="S50:U50"/>
    <mergeCell ref="B51:C51"/>
    <mergeCell ref="D51:E51"/>
    <mergeCell ref="G51:I51"/>
    <mergeCell ref="J51:K51"/>
    <mergeCell ref="L51:M51"/>
    <mergeCell ref="Q51:R51"/>
    <mergeCell ref="S51:U51"/>
    <mergeCell ref="B50:C50"/>
    <mergeCell ref="D50:E50"/>
    <mergeCell ref="G50:I50"/>
    <mergeCell ref="J50:K50"/>
    <mergeCell ref="L50:M50"/>
    <mergeCell ref="Q50:R50"/>
    <mergeCell ref="S48:U48"/>
    <mergeCell ref="B49:C49"/>
    <mergeCell ref="D49:E49"/>
    <mergeCell ref="G49:I49"/>
    <mergeCell ref="J49:K49"/>
    <mergeCell ref="L49:M49"/>
    <mergeCell ref="Q49:R49"/>
    <mergeCell ref="S49:U49"/>
    <mergeCell ref="B48:C48"/>
    <mergeCell ref="D48:E48"/>
    <mergeCell ref="G48:I48"/>
    <mergeCell ref="J48:K48"/>
    <mergeCell ref="L48:M48"/>
    <mergeCell ref="Q48:R48"/>
    <mergeCell ref="S54:U54"/>
    <mergeCell ref="B55:C55"/>
    <mergeCell ref="D55:E55"/>
    <mergeCell ref="G55:I55"/>
    <mergeCell ref="J55:K55"/>
    <mergeCell ref="L55:M55"/>
    <mergeCell ref="Q55:R55"/>
    <mergeCell ref="S55:U55"/>
    <mergeCell ref="B54:C54"/>
    <mergeCell ref="D54:E54"/>
    <mergeCell ref="G54:I54"/>
    <mergeCell ref="J54:K54"/>
    <mergeCell ref="L54:M54"/>
    <mergeCell ref="Q54:R54"/>
    <mergeCell ref="S52:U52"/>
    <mergeCell ref="B53:C53"/>
    <mergeCell ref="D53:E53"/>
    <mergeCell ref="G53:I53"/>
    <mergeCell ref="J53:K53"/>
    <mergeCell ref="L53:M53"/>
    <mergeCell ref="Q53:R53"/>
    <mergeCell ref="S53:U53"/>
    <mergeCell ref="B52:C52"/>
    <mergeCell ref="D52:E52"/>
    <mergeCell ref="G52:I52"/>
    <mergeCell ref="J52:K52"/>
    <mergeCell ref="L52:M52"/>
    <mergeCell ref="Q52:R52"/>
    <mergeCell ref="S58:U58"/>
    <mergeCell ref="B59:C59"/>
    <mergeCell ref="D59:E59"/>
    <mergeCell ref="G59:I59"/>
    <mergeCell ref="J59:K59"/>
    <mergeCell ref="L59:M59"/>
    <mergeCell ref="Q59:R59"/>
    <mergeCell ref="S59:U59"/>
    <mergeCell ref="B58:C58"/>
    <mergeCell ref="D58:E58"/>
    <mergeCell ref="G58:I58"/>
    <mergeCell ref="J58:K58"/>
    <mergeCell ref="L58:M58"/>
    <mergeCell ref="Q58:R58"/>
    <mergeCell ref="S56:U56"/>
    <mergeCell ref="B57:C57"/>
    <mergeCell ref="D57:E57"/>
    <mergeCell ref="G57:I57"/>
    <mergeCell ref="J57:K57"/>
    <mergeCell ref="L57:M57"/>
    <mergeCell ref="Q57:R57"/>
    <mergeCell ref="S57:U57"/>
    <mergeCell ref="B56:C56"/>
    <mergeCell ref="D56:E56"/>
    <mergeCell ref="G56:I56"/>
    <mergeCell ref="J56:K56"/>
    <mergeCell ref="L56:M56"/>
    <mergeCell ref="Q56:R56"/>
    <mergeCell ref="S62:U62"/>
    <mergeCell ref="B63:C63"/>
    <mergeCell ref="D63:E63"/>
    <mergeCell ref="G63:I63"/>
    <mergeCell ref="J63:K63"/>
    <mergeCell ref="L63:M63"/>
    <mergeCell ref="Q63:R63"/>
    <mergeCell ref="S63:U63"/>
    <mergeCell ref="B62:C62"/>
    <mergeCell ref="D62:E62"/>
    <mergeCell ref="G62:I62"/>
    <mergeCell ref="J62:K62"/>
    <mergeCell ref="L62:M62"/>
    <mergeCell ref="Q62:R62"/>
    <mergeCell ref="S60:U60"/>
    <mergeCell ref="B61:C61"/>
    <mergeCell ref="D61:E61"/>
    <mergeCell ref="G61:I61"/>
    <mergeCell ref="J61:K61"/>
    <mergeCell ref="L61:M61"/>
    <mergeCell ref="Q61:R61"/>
    <mergeCell ref="S61:U61"/>
    <mergeCell ref="B60:C60"/>
    <mergeCell ref="D60:E60"/>
    <mergeCell ref="G60:I60"/>
    <mergeCell ref="J60:K60"/>
    <mergeCell ref="L60:M60"/>
    <mergeCell ref="Q60:R60"/>
    <mergeCell ref="S66:U66"/>
    <mergeCell ref="B67:C67"/>
    <mergeCell ref="D67:E67"/>
    <mergeCell ref="G67:I67"/>
    <mergeCell ref="J67:K67"/>
    <mergeCell ref="L67:M67"/>
    <mergeCell ref="Q67:R67"/>
    <mergeCell ref="S67:U67"/>
    <mergeCell ref="B66:C66"/>
    <mergeCell ref="D66:E66"/>
    <mergeCell ref="G66:I66"/>
    <mergeCell ref="J66:K66"/>
    <mergeCell ref="L66:M66"/>
    <mergeCell ref="Q66:R66"/>
    <mergeCell ref="S64:U64"/>
    <mergeCell ref="B65:C65"/>
    <mergeCell ref="D65:E65"/>
    <mergeCell ref="G65:I65"/>
    <mergeCell ref="J65:K65"/>
    <mergeCell ref="L65:M65"/>
    <mergeCell ref="Q65:R65"/>
    <mergeCell ref="S65:U65"/>
    <mergeCell ref="B64:C64"/>
    <mergeCell ref="D64:E64"/>
    <mergeCell ref="G64:I64"/>
    <mergeCell ref="J64:K64"/>
    <mergeCell ref="L64:M64"/>
    <mergeCell ref="Q64:R64"/>
    <mergeCell ref="S70:U70"/>
    <mergeCell ref="B71:C71"/>
    <mergeCell ref="D71:E71"/>
    <mergeCell ref="G71:I71"/>
    <mergeCell ref="J71:K71"/>
    <mergeCell ref="L71:M71"/>
    <mergeCell ref="Q71:R71"/>
    <mergeCell ref="S71:U71"/>
    <mergeCell ref="B70:C70"/>
    <mergeCell ref="D70:E70"/>
    <mergeCell ref="G70:I70"/>
    <mergeCell ref="J70:K70"/>
    <mergeCell ref="L70:M70"/>
    <mergeCell ref="Q70:R70"/>
    <mergeCell ref="S68:U68"/>
    <mergeCell ref="B69:C69"/>
    <mergeCell ref="D69:E69"/>
    <mergeCell ref="G69:I69"/>
    <mergeCell ref="J69:K69"/>
    <mergeCell ref="L69:M69"/>
    <mergeCell ref="Q69:R69"/>
    <mergeCell ref="S69:U69"/>
    <mergeCell ref="B68:C68"/>
    <mergeCell ref="D68:E68"/>
    <mergeCell ref="G68:I68"/>
    <mergeCell ref="J68:K68"/>
    <mergeCell ref="L68:M68"/>
    <mergeCell ref="Q68:R68"/>
    <mergeCell ref="S74:U74"/>
    <mergeCell ref="B75:C75"/>
    <mergeCell ref="D75:E75"/>
    <mergeCell ref="G75:I75"/>
    <mergeCell ref="J75:K75"/>
    <mergeCell ref="L75:M75"/>
    <mergeCell ref="Q75:R75"/>
    <mergeCell ref="S75:U75"/>
    <mergeCell ref="B74:C74"/>
    <mergeCell ref="D74:E74"/>
    <mergeCell ref="G74:I74"/>
    <mergeCell ref="J74:K74"/>
    <mergeCell ref="L74:M74"/>
    <mergeCell ref="Q74:R74"/>
    <mergeCell ref="S72:U72"/>
    <mergeCell ref="B73:C73"/>
    <mergeCell ref="D73:E73"/>
    <mergeCell ref="G73:I73"/>
    <mergeCell ref="J73:K73"/>
    <mergeCell ref="L73:M73"/>
    <mergeCell ref="Q73:R73"/>
    <mergeCell ref="S73:U73"/>
    <mergeCell ref="B72:C72"/>
    <mergeCell ref="D72:E72"/>
    <mergeCell ref="G72:I72"/>
    <mergeCell ref="J72:K72"/>
    <mergeCell ref="L72:M72"/>
    <mergeCell ref="Q72:R72"/>
    <mergeCell ref="S78:U78"/>
    <mergeCell ref="B79:C79"/>
    <mergeCell ref="D79:E79"/>
    <mergeCell ref="G79:I79"/>
    <mergeCell ref="J79:K79"/>
    <mergeCell ref="L79:M79"/>
    <mergeCell ref="Q79:R79"/>
    <mergeCell ref="S79:U79"/>
    <mergeCell ref="B78:C78"/>
    <mergeCell ref="D78:E78"/>
    <mergeCell ref="G78:I78"/>
    <mergeCell ref="J78:K78"/>
    <mergeCell ref="L78:M78"/>
    <mergeCell ref="Q78:R78"/>
    <mergeCell ref="S76:U76"/>
    <mergeCell ref="B77:C77"/>
    <mergeCell ref="D77:E77"/>
    <mergeCell ref="G77:I77"/>
    <mergeCell ref="J77:K77"/>
    <mergeCell ref="L77:M77"/>
    <mergeCell ref="Q77:R77"/>
    <mergeCell ref="S77:U77"/>
    <mergeCell ref="B76:C76"/>
    <mergeCell ref="D76:E76"/>
    <mergeCell ref="G76:I76"/>
    <mergeCell ref="J76:K76"/>
    <mergeCell ref="L76:M76"/>
    <mergeCell ref="Q76:R76"/>
    <mergeCell ref="D83:E83"/>
    <mergeCell ref="G83:I83"/>
    <mergeCell ref="J83:K83"/>
    <mergeCell ref="L83:M83"/>
    <mergeCell ref="Q83:R83"/>
    <mergeCell ref="S83:U83"/>
    <mergeCell ref="D82:E82"/>
    <mergeCell ref="G82:I82"/>
    <mergeCell ref="J82:K82"/>
    <mergeCell ref="L82:M82"/>
    <mergeCell ref="Q82:R82"/>
    <mergeCell ref="S82:U82"/>
    <mergeCell ref="S80:U80"/>
    <mergeCell ref="B81:C81"/>
    <mergeCell ref="D81:E81"/>
    <mergeCell ref="G81:I81"/>
    <mergeCell ref="J81:K81"/>
    <mergeCell ref="L81:M81"/>
    <mergeCell ref="Q81:R81"/>
    <mergeCell ref="S81:U81"/>
    <mergeCell ref="B80:C80"/>
    <mergeCell ref="D80:E80"/>
    <mergeCell ref="G80:I80"/>
    <mergeCell ref="J80:K80"/>
    <mergeCell ref="L80:M80"/>
    <mergeCell ref="Q80:R80"/>
    <mergeCell ref="D86:E86"/>
    <mergeCell ref="G86:H86"/>
    <mergeCell ref="J86:K86"/>
    <mergeCell ref="L86:M86"/>
    <mergeCell ref="Q86:R86"/>
    <mergeCell ref="S86:U86"/>
    <mergeCell ref="S84:U84"/>
    <mergeCell ref="D85:E85"/>
    <mergeCell ref="G85:H85"/>
    <mergeCell ref="J85:K85"/>
    <mergeCell ref="L85:M85"/>
    <mergeCell ref="Q85:R85"/>
    <mergeCell ref="S85:U85"/>
    <mergeCell ref="B84:C84"/>
    <mergeCell ref="D84:E84"/>
    <mergeCell ref="G84:I84"/>
    <mergeCell ref="J84:K84"/>
    <mergeCell ref="L84:M84"/>
    <mergeCell ref="Q84:R84"/>
    <mergeCell ref="D89:E89"/>
    <mergeCell ref="G89:H89"/>
    <mergeCell ref="J89:K89"/>
    <mergeCell ref="L89:M89"/>
    <mergeCell ref="Q89:R89"/>
    <mergeCell ref="S89:U89"/>
    <mergeCell ref="D88:E88"/>
    <mergeCell ref="G88:H88"/>
    <mergeCell ref="J88:K88"/>
    <mergeCell ref="L88:M88"/>
    <mergeCell ref="Q88:R88"/>
    <mergeCell ref="S88:U88"/>
    <mergeCell ref="D87:E87"/>
    <mergeCell ref="G87:H87"/>
    <mergeCell ref="J87:K87"/>
    <mergeCell ref="L87:M87"/>
    <mergeCell ref="Q87:R87"/>
    <mergeCell ref="S87:U87"/>
    <mergeCell ref="D92:E92"/>
    <mergeCell ref="G92:H92"/>
    <mergeCell ref="J92:K92"/>
    <mergeCell ref="L92:M92"/>
    <mergeCell ref="Q92:R92"/>
    <mergeCell ref="S92:U92"/>
    <mergeCell ref="D91:E91"/>
    <mergeCell ref="G91:H91"/>
    <mergeCell ref="J91:K91"/>
    <mergeCell ref="L91:M91"/>
    <mergeCell ref="Q91:R91"/>
    <mergeCell ref="S91:U91"/>
    <mergeCell ref="D90:E90"/>
    <mergeCell ref="G90:H90"/>
    <mergeCell ref="J90:K90"/>
    <mergeCell ref="L90:M90"/>
    <mergeCell ref="Q90:R90"/>
    <mergeCell ref="S90:U90"/>
    <mergeCell ref="D95:E95"/>
    <mergeCell ref="G95:H95"/>
    <mergeCell ref="J95:K95"/>
    <mergeCell ref="L95:M95"/>
    <mergeCell ref="Q95:R95"/>
    <mergeCell ref="S95:U95"/>
    <mergeCell ref="D94:E94"/>
    <mergeCell ref="G94:H94"/>
    <mergeCell ref="J94:K94"/>
    <mergeCell ref="L94:M94"/>
    <mergeCell ref="Q94:R94"/>
    <mergeCell ref="S94:U94"/>
    <mergeCell ref="D93:E93"/>
    <mergeCell ref="G93:H93"/>
    <mergeCell ref="J93:K93"/>
    <mergeCell ref="L93:M93"/>
    <mergeCell ref="Q93:R93"/>
    <mergeCell ref="S93:U93"/>
    <mergeCell ref="D98:E98"/>
    <mergeCell ref="G98:H98"/>
    <mergeCell ref="L98:M98"/>
    <mergeCell ref="Q98:R98"/>
    <mergeCell ref="S98:U98"/>
    <mergeCell ref="D99:E99"/>
    <mergeCell ref="G99:H99"/>
    <mergeCell ref="L99:M99"/>
    <mergeCell ref="Q99:R99"/>
    <mergeCell ref="S99:U99"/>
    <mergeCell ref="D97:E97"/>
    <mergeCell ref="G97:H97"/>
    <mergeCell ref="J97:K97"/>
    <mergeCell ref="L97:M97"/>
    <mergeCell ref="Q97:R97"/>
    <mergeCell ref="S97:U97"/>
    <mergeCell ref="D96:E96"/>
    <mergeCell ref="G96:H96"/>
    <mergeCell ref="J96:K96"/>
    <mergeCell ref="L96:M96"/>
    <mergeCell ref="Q96:R96"/>
    <mergeCell ref="S96:U96"/>
    <mergeCell ref="D102:E102"/>
    <mergeCell ref="G102:H102"/>
    <mergeCell ref="L102:M102"/>
    <mergeCell ref="Q102:R102"/>
    <mergeCell ref="S102:U102"/>
    <mergeCell ref="D103:E103"/>
    <mergeCell ref="G103:H103"/>
    <mergeCell ref="L103:M103"/>
    <mergeCell ref="Q103:R103"/>
    <mergeCell ref="S103:U103"/>
    <mergeCell ref="D100:E100"/>
    <mergeCell ref="G100:H100"/>
    <mergeCell ref="L100:M100"/>
    <mergeCell ref="Q100:R100"/>
    <mergeCell ref="S100:U100"/>
    <mergeCell ref="D101:E101"/>
    <mergeCell ref="G101:H101"/>
    <mergeCell ref="L101:M101"/>
    <mergeCell ref="Q101:R101"/>
    <mergeCell ref="S101:U101"/>
    <mergeCell ref="D106:E106"/>
    <mergeCell ref="G106:H106"/>
    <mergeCell ref="L106:M106"/>
    <mergeCell ref="Q106:R106"/>
    <mergeCell ref="S106:U106"/>
    <mergeCell ref="D107:E107"/>
    <mergeCell ref="G107:H107"/>
    <mergeCell ref="L107:M107"/>
    <mergeCell ref="Q107:R107"/>
    <mergeCell ref="S107:U107"/>
    <mergeCell ref="D104:E104"/>
    <mergeCell ref="G104:H104"/>
    <mergeCell ref="L104:M104"/>
    <mergeCell ref="Q104:R104"/>
    <mergeCell ref="S104:U104"/>
    <mergeCell ref="D105:E105"/>
    <mergeCell ref="G105:H105"/>
    <mergeCell ref="L105:M105"/>
    <mergeCell ref="Q105:R105"/>
    <mergeCell ref="S105:U105"/>
    <mergeCell ref="D110:E110"/>
    <mergeCell ref="G110:H110"/>
    <mergeCell ref="L110:M110"/>
    <mergeCell ref="Q110:R110"/>
    <mergeCell ref="S110:U110"/>
    <mergeCell ref="G111:H111"/>
    <mergeCell ref="Q111:R111"/>
    <mergeCell ref="D108:E108"/>
    <mergeCell ref="G108:H108"/>
    <mergeCell ref="L108:M108"/>
    <mergeCell ref="Q108:R108"/>
    <mergeCell ref="S108:U108"/>
    <mergeCell ref="D109:E109"/>
    <mergeCell ref="G109:H109"/>
    <mergeCell ref="L109:M109"/>
    <mergeCell ref="Q109:R109"/>
    <mergeCell ref="S109:U109"/>
    <mergeCell ref="G114:H114"/>
    <mergeCell ref="Q114:R114"/>
    <mergeCell ref="B116:U116"/>
    <mergeCell ref="B117:C118"/>
    <mergeCell ref="D117:E118"/>
    <mergeCell ref="F117:F118"/>
    <mergeCell ref="G117:K117"/>
    <mergeCell ref="L117:M117"/>
    <mergeCell ref="N117:R117"/>
    <mergeCell ref="S117:U118"/>
    <mergeCell ref="S112:U112"/>
    <mergeCell ref="B113:C113"/>
    <mergeCell ref="D113:E113"/>
    <mergeCell ref="G113:I113"/>
    <mergeCell ref="J113:K113"/>
    <mergeCell ref="L113:M113"/>
    <mergeCell ref="Q113:R113"/>
    <mergeCell ref="S113:U113"/>
    <mergeCell ref="B112:C112"/>
    <mergeCell ref="D112:E112"/>
    <mergeCell ref="G112:I112"/>
    <mergeCell ref="J112:K112"/>
    <mergeCell ref="L112:M112"/>
    <mergeCell ref="Q112:R112"/>
    <mergeCell ref="S119:U119"/>
    <mergeCell ref="B120:C120"/>
    <mergeCell ref="D120:E120"/>
    <mergeCell ref="G120:I120"/>
    <mergeCell ref="J120:K120"/>
    <mergeCell ref="L120:M120"/>
    <mergeCell ref="Q120:R120"/>
    <mergeCell ref="S120:U120"/>
    <mergeCell ref="G118:I118"/>
    <mergeCell ref="J118:K118"/>
    <mergeCell ref="L118:M118"/>
    <mergeCell ref="Q118:R118"/>
    <mergeCell ref="B119:C119"/>
    <mergeCell ref="D119:E119"/>
    <mergeCell ref="G119:I119"/>
    <mergeCell ref="J119:K119"/>
    <mergeCell ref="L119:M119"/>
    <mergeCell ref="Q119:R119"/>
    <mergeCell ref="S123:U123"/>
    <mergeCell ref="B124:C124"/>
    <mergeCell ref="D124:E124"/>
    <mergeCell ref="G124:I124"/>
    <mergeCell ref="J124:K124"/>
    <mergeCell ref="L124:M124"/>
    <mergeCell ref="Q124:R124"/>
    <mergeCell ref="S124:U124"/>
    <mergeCell ref="B123:C123"/>
    <mergeCell ref="D123:E123"/>
    <mergeCell ref="G123:I123"/>
    <mergeCell ref="J123:K123"/>
    <mergeCell ref="L123:M123"/>
    <mergeCell ref="Q123:R123"/>
    <mergeCell ref="S121:U121"/>
    <mergeCell ref="B122:C122"/>
    <mergeCell ref="D122:E122"/>
    <mergeCell ref="G122:I122"/>
    <mergeCell ref="J122:K122"/>
    <mergeCell ref="L122:M122"/>
    <mergeCell ref="Q122:R122"/>
    <mergeCell ref="S122:U122"/>
    <mergeCell ref="B121:C121"/>
    <mergeCell ref="D121:E121"/>
    <mergeCell ref="G121:I121"/>
    <mergeCell ref="J121:K121"/>
    <mergeCell ref="L121:M121"/>
    <mergeCell ref="Q121:R121"/>
    <mergeCell ref="S127:U127"/>
    <mergeCell ref="B128:C128"/>
    <mergeCell ref="D128:E128"/>
    <mergeCell ref="G128:I128"/>
    <mergeCell ref="J128:K128"/>
    <mergeCell ref="L128:M128"/>
    <mergeCell ref="Q128:R128"/>
    <mergeCell ref="S128:U128"/>
    <mergeCell ref="B127:C127"/>
    <mergeCell ref="D127:E127"/>
    <mergeCell ref="G127:I127"/>
    <mergeCell ref="J127:K127"/>
    <mergeCell ref="L127:M127"/>
    <mergeCell ref="Q127:R127"/>
    <mergeCell ref="S125:U125"/>
    <mergeCell ref="B126:C126"/>
    <mergeCell ref="D126:E126"/>
    <mergeCell ref="G126:I126"/>
    <mergeCell ref="J126:K126"/>
    <mergeCell ref="L126:M126"/>
    <mergeCell ref="Q126:R126"/>
    <mergeCell ref="S126:U126"/>
    <mergeCell ref="B125:C125"/>
    <mergeCell ref="D125:E125"/>
    <mergeCell ref="G125:I125"/>
    <mergeCell ref="J125:K125"/>
    <mergeCell ref="L125:M125"/>
    <mergeCell ref="Q125:R125"/>
    <mergeCell ref="S131:U131"/>
    <mergeCell ref="B132:C132"/>
    <mergeCell ref="D132:E132"/>
    <mergeCell ref="G132:I132"/>
    <mergeCell ref="J132:K132"/>
    <mergeCell ref="L132:M132"/>
    <mergeCell ref="Q132:R132"/>
    <mergeCell ref="S132:U132"/>
    <mergeCell ref="B131:C131"/>
    <mergeCell ref="D131:E131"/>
    <mergeCell ref="G131:I131"/>
    <mergeCell ref="J131:K131"/>
    <mergeCell ref="L131:M131"/>
    <mergeCell ref="Q131:R131"/>
    <mergeCell ref="S129:U129"/>
    <mergeCell ref="B130:C130"/>
    <mergeCell ref="D130:E130"/>
    <mergeCell ref="G130:I130"/>
    <mergeCell ref="J130:K130"/>
    <mergeCell ref="L130:M130"/>
    <mergeCell ref="Q130:R130"/>
    <mergeCell ref="S130:U130"/>
    <mergeCell ref="B129:C129"/>
    <mergeCell ref="D129:E129"/>
    <mergeCell ref="G129:I129"/>
    <mergeCell ref="J129:K129"/>
    <mergeCell ref="L129:M129"/>
    <mergeCell ref="Q129:R129"/>
    <mergeCell ref="S135:U135"/>
    <mergeCell ref="B136:C136"/>
    <mergeCell ref="D136:E136"/>
    <mergeCell ref="G136:I136"/>
    <mergeCell ref="J136:K136"/>
    <mergeCell ref="L136:M136"/>
    <mergeCell ref="Q136:R136"/>
    <mergeCell ref="S136:U136"/>
    <mergeCell ref="B135:C135"/>
    <mergeCell ref="D135:E135"/>
    <mergeCell ref="G135:I135"/>
    <mergeCell ref="J135:K135"/>
    <mergeCell ref="L135:M135"/>
    <mergeCell ref="Q135:R135"/>
    <mergeCell ref="S133:U133"/>
    <mergeCell ref="B134:C134"/>
    <mergeCell ref="D134:E134"/>
    <mergeCell ref="G134:I134"/>
    <mergeCell ref="J134:K134"/>
    <mergeCell ref="L134:M134"/>
    <mergeCell ref="Q134:R134"/>
    <mergeCell ref="S134:U134"/>
    <mergeCell ref="B133:C133"/>
    <mergeCell ref="D133:E133"/>
    <mergeCell ref="G133:I133"/>
    <mergeCell ref="J133:K133"/>
    <mergeCell ref="L133:M133"/>
    <mergeCell ref="Q133:R133"/>
    <mergeCell ref="S139:U139"/>
    <mergeCell ref="B140:C140"/>
    <mergeCell ref="D140:E140"/>
    <mergeCell ref="G140:I140"/>
    <mergeCell ref="J140:K140"/>
    <mergeCell ref="L140:M140"/>
    <mergeCell ref="Q140:R140"/>
    <mergeCell ref="S140:U140"/>
    <mergeCell ref="B139:C139"/>
    <mergeCell ref="D139:E139"/>
    <mergeCell ref="G139:I139"/>
    <mergeCell ref="J139:K139"/>
    <mergeCell ref="L139:M139"/>
    <mergeCell ref="Q139:R139"/>
    <mergeCell ref="S137:U137"/>
    <mergeCell ref="B138:C138"/>
    <mergeCell ref="D138:E138"/>
    <mergeCell ref="G138:I138"/>
    <mergeCell ref="J138:K138"/>
    <mergeCell ref="L138:M138"/>
    <mergeCell ref="Q138:R138"/>
    <mergeCell ref="S138:U138"/>
    <mergeCell ref="B137:C137"/>
    <mergeCell ref="D137:E137"/>
    <mergeCell ref="G137:I137"/>
    <mergeCell ref="J137:K137"/>
    <mergeCell ref="L137:M137"/>
    <mergeCell ref="Q137:R137"/>
    <mergeCell ref="S144:U144"/>
    <mergeCell ref="B145:C145"/>
    <mergeCell ref="D145:E145"/>
    <mergeCell ref="G145:I145"/>
    <mergeCell ref="J145:K145"/>
    <mergeCell ref="L145:M145"/>
    <mergeCell ref="Q145:R145"/>
    <mergeCell ref="S145:U145"/>
    <mergeCell ref="L143:M143"/>
    <mergeCell ref="Q143:R143"/>
    <mergeCell ref="B144:C144"/>
    <mergeCell ref="D144:E144"/>
    <mergeCell ref="G144:I144"/>
    <mergeCell ref="J144:K144"/>
    <mergeCell ref="L144:M144"/>
    <mergeCell ref="Q144:R144"/>
    <mergeCell ref="B141:U141"/>
    <mergeCell ref="B142:C143"/>
    <mergeCell ref="D142:E143"/>
    <mergeCell ref="F142:F143"/>
    <mergeCell ref="G142:K142"/>
    <mergeCell ref="L142:M142"/>
    <mergeCell ref="N142:R142"/>
    <mergeCell ref="S142:U143"/>
    <mergeCell ref="G143:I143"/>
    <mergeCell ref="J143:K143"/>
    <mergeCell ref="S148:U148"/>
    <mergeCell ref="D149:E149"/>
    <mergeCell ref="G149:H149"/>
    <mergeCell ref="J149:K149"/>
    <mergeCell ref="L149:M149"/>
    <mergeCell ref="Q149:R149"/>
    <mergeCell ref="S149:U149"/>
    <mergeCell ref="B148:C148"/>
    <mergeCell ref="D148:E148"/>
    <mergeCell ref="G148:I148"/>
    <mergeCell ref="J148:K148"/>
    <mergeCell ref="L148:M148"/>
    <mergeCell ref="Q148:R148"/>
    <mergeCell ref="S146:U146"/>
    <mergeCell ref="B147:C147"/>
    <mergeCell ref="D147:E147"/>
    <mergeCell ref="G147:I147"/>
    <mergeCell ref="J147:K147"/>
    <mergeCell ref="L147:M147"/>
    <mergeCell ref="Q147:R147"/>
    <mergeCell ref="S147:U147"/>
    <mergeCell ref="B146:C146"/>
    <mergeCell ref="D146:E146"/>
    <mergeCell ref="G146:I146"/>
    <mergeCell ref="J146:K146"/>
    <mergeCell ref="L146:M146"/>
    <mergeCell ref="Q146:R146"/>
    <mergeCell ref="S152:U152"/>
    <mergeCell ref="B153:C153"/>
    <mergeCell ref="D153:E153"/>
    <mergeCell ref="G153:I153"/>
    <mergeCell ref="J153:K153"/>
    <mergeCell ref="L153:M153"/>
    <mergeCell ref="Q153:R153"/>
    <mergeCell ref="S153:U153"/>
    <mergeCell ref="B152:C152"/>
    <mergeCell ref="D152:E152"/>
    <mergeCell ref="G152:I152"/>
    <mergeCell ref="J152:K152"/>
    <mergeCell ref="L152:M152"/>
    <mergeCell ref="Q152:R152"/>
    <mergeCell ref="S150:U150"/>
    <mergeCell ref="B151:C151"/>
    <mergeCell ref="D151:E151"/>
    <mergeCell ref="G151:I151"/>
    <mergeCell ref="J151:K151"/>
    <mergeCell ref="L151:M151"/>
    <mergeCell ref="Q151:R151"/>
    <mergeCell ref="S151:U151"/>
    <mergeCell ref="B150:C150"/>
    <mergeCell ref="D150:E150"/>
    <mergeCell ref="G150:I150"/>
    <mergeCell ref="J150:K150"/>
    <mergeCell ref="L150:M150"/>
    <mergeCell ref="Q150:R150"/>
    <mergeCell ref="S156:U156"/>
    <mergeCell ref="B157:C157"/>
    <mergeCell ref="D157:E157"/>
    <mergeCell ref="G157:I157"/>
    <mergeCell ref="J157:K157"/>
    <mergeCell ref="L157:M157"/>
    <mergeCell ref="Q157:R157"/>
    <mergeCell ref="S157:U157"/>
    <mergeCell ref="B156:C156"/>
    <mergeCell ref="D156:E156"/>
    <mergeCell ref="G156:I156"/>
    <mergeCell ref="J156:K156"/>
    <mergeCell ref="L156:M156"/>
    <mergeCell ref="Q156:R156"/>
    <mergeCell ref="S154:U154"/>
    <mergeCell ref="B155:C155"/>
    <mergeCell ref="D155:E155"/>
    <mergeCell ref="G155:I155"/>
    <mergeCell ref="J155:K155"/>
    <mergeCell ref="L155:M155"/>
    <mergeCell ref="Q155:R155"/>
    <mergeCell ref="S155:U155"/>
    <mergeCell ref="B154:C154"/>
    <mergeCell ref="D154:E154"/>
    <mergeCell ref="G154:I154"/>
    <mergeCell ref="J154:K154"/>
    <mergeCell ref="L154:M154"/>
    <mergeCell ref="Q154:R154"/>
    <mergeCell ref="J161:K161"/>
    <mergeCell ref="L161:M161"/>
    <mergeCell ref="Q161:R161"/>
    <mergeCell ref="B162:C162"/>
    <mergeCell ref="D162:E162"/>
    <mergeCell ref="G162:I162"/>
    <mergeCell ref="J162:K162"/>
    <mergeCell ref="L162:M162"/>
    <mergeCell ref="Q162:R162"/>
    <mergeCell ref="S158:U158"/>
    <mergeCell ref="B159:U159"/>
    <mergeCell ref="B160:C161"/>
    <mergeCell ref="D160:E161"/>
    <mergeCell ref="F160:F161"/>
    <mergeCell ref="G160:K160"/>
    <mergeCell ref="L160:M160"/>
    <mergeCell ref="N160:R160"/>
    <mergeCell ref="S160:U161"/>
    <mergeCell ref="G161:I161"/>
    <mergeCell ref="B158:C158"/>
    <mergeCell ref="D158:E158"/>
    <mergeCell ref="G158:I158"/>
    <mergeCell ref="J158:K158"/>
    <mergeCell ref="L158:M158"/>
    <mergeCell ref="Q158:R158"/>
    <mergeCell ref="S164:U164"/>
    <mergeCell ref="B165:C165"/>
    <mergeCell ref="D165:E165"/>
    <mergeCell ref="G165:I165"/>
    <mergeCell ref="J165:K165"/>
    <mergeCell ref="L165:M165"/>
    <mergeCell ref="Q165:R165"/>
    <mergeCell ref="S165:U165"/>
    <mergeCell ref="B164:C164"/>
    <mergeCell ref="D164:E164"/>
    <mergeCell ref="G164:I164"/>
    <mergeCell ref="J164:K164"/>
    <mergeCell ref="L164:M164"/>
    <mergeCell ref="Q164:R164"/>
    <mergeCell ref="S162:U162"/>
    <mergeCell ref="B163:C163"/>
    <mergeCell ref="D163:E163"/>
    <mergeCell ref="G163:I163"/>
    <mergeCell ref="J163:K163"/>
    <mergeCell ref="L163:M163"/>
    <mergeCell ref="Q163:R163"/>
    <mergeCell ref="S163:U163"/>
    <mergeCell ref="S168:U168"/>
    <mergeCell ref="B169:C169"/>
    <mergeCell ref="D169:E169"/>
    <mergeCell ref="G169:I169"/>
    <mergeCell ref="J169:K169"/>
    <mergeCell ref="L169:M169"/>
    <mergeCell ref="Q169:R169"/>
    <mergeCell ref="S169:U169"/>
    <mergeCell ref="B168:C168"/>
    <mergeCell ref="D168:E168"/>
    <mergeCell ref="G168:I168"/>
    <mergeCell ref="J168:K168"/>
    <mergeCell ref="L168:M168"/>
    <mergeCell ref="Q168:R168"/>
    <mergeCell ref="S166:U166"/>
    <mergeCell ref="B167:C167"/>
    <mergeCell ref="D167:E167"/>
    <mergeCell ref="G167:I167"/>
    <mergeCell ref="J167:K167"/>
    <mergeCell ref="L167:M167"/>
    <mergeCell ref="Q167:R167"/>
    <mergeCell ref="S167:U167"/>
    <mergeCell ref="B166:C166"/>
    <mergeCell ref="D166:E166"/>
    <mergeCell ref="G166:I166"/>
    <mergeCell ref="J166:K166"/>
    <mergeCell ref="L166:M166"/>
    <mergeCell ref="Q166:R166"/>
    <mergeCell ref="J174:K174"/>
    <mergeCell ref="L174:M174"/>
    <mergeCell ref="Q174:R174"/>
    <mergeCell ref="B175:C175"/>
    <mergeCell ref="D175:E175"/>
    <mergeCell ref="G175:I175"/>
    <mergeCell ref="J175:K175"/>
    <mergeCell ref="L175:M175"/>
    <mergeCell ref="Q175:R175"/>
    <mergeCell ref="S170:U170"/>
    <mergeCell ref="B172:U172"/>
    <mergeCell ref="B173:C174"/>
    <mergeCell ref="D173:E174"/>
    <mergeCell ref="F173:F174"/>
    <mergeCell ref="G173:K173"/>
    <mergeCell ref="L173:M173"/>
    <mergeCell ref="N173:R173"/>
    <mergeCell ref="S173:U174"/>
    <mergeCell ref="G174:I174"/>
    <mergeCell ref="B170:C170"/>
    <mergeCell ref="D170:E170"/>
    <mergeCell ref="G170:I170"/>
    <mergeCell ref="J170:K170"/>
    <mergeCell ref="L170:M170"/>
    <mergeCell ref="Q170:R170"/>
    <mergeCell ref="S177:U177"/>
    <mergeCell ref="B178:C178"/>
    <mergeCell ref="D178:E178"/>
    <mergeCell ref="G178:I178"/>
    <mergeCell ref="J178:K178"/>
    <mergeCell ref="L178:M178"/>
    <mergeCell ref="Q178:R178"/>
    <mergeCell ref="S178:U178"/>
    <mergeCell ref="B177:C177"/>
    <mergeCell ref="D177:E177"/>
    <mergeCell ref="G177:I177"/>
    <mergeCell ref="J177:K177"/>
    <mergeCell ref="L177:M177"/>
    <mergeCell ref="Q177:R177"/>
    <mergeCell ref="S175:U175"/>
    <mergeCell ref="B176:C176"/>
    <mergeCell ref="D176:E176"/>
    <mergeCell ref="G176:I176"/>
    <mergeCell ref="J176:K176"/>
    <mergeCell ref="L176:M176"/>
    <mergeCell ref="Q176:R176"/>
    <mergeCell ref="S176:U176"/>
    <mergeCell ref="S181:U181"/>
    <mergeCell ref="B182:C182"/>
    <mergeCell ref="D182:E182"/>
    <mergeCell ref="G182:I182"/>
    <mergeCell ref="J182:K182"/>
    <mergeCell ref="L182:M182"/>
    <mergeCell ref="Q182:R182"/>
    <mergeCell ref="S182:U182"/>
    <mergeCell ref="B181:C181"/>
    <mergeCell ref="D181:E181"/>
    <mergeCell ref="G181:I181"/>
    <mergeCell ref="J181:K181"/>
    <mergeCell ref="L181:M181"/>
    <mergeCell ref="Q181:R181"/>
    <mergeCell ref="S179:U179"/>
    <mergeCell ref="B180:C180"/>
    <mergeCell ref="D180:E180"/>
    <mergeCell ref="G180:I180"/>
    <mergeCell ref="J180:K180"/>
    <mergeCell ref="L180:M180"/>
    <mergeCell ref="Q180:R180"/>
    <mergeCell ref="S180:U180"/>
    <mergeCell ref="B179:C179"/>
    <mergeCell ref="D179:E179"/>
    <mergeCell ref="G179:I179"/>
    <mergeCell ref="J179:K179"/>
    <mergeCell ref="L179:M179"/>
    <mergeCell ref="Q179:R179"/>
    <mergeCell ref="S185:U185"/>
    <mergeCell ref="B186:C186"/>
    <mergeCell ref="D186:E186"/>
    <mergeCell ref="G186:I186"/>
    <mergeCell ref="J186:K186"/>
    <mergeCell ref="L186:M186"/>
    <mergeCell ref="Q186:R186"/>
    <mergeCell ref="S186:U186"/>
    <mergeCell ref="B185:C185"/>
    <mergeCell ref="D185:E185"/>
    <mergeCell ref="G185:I185"/>
    <mergeCell ref="J185:K185"/>
    <mergeCell ref="L185:M185"/>
    <mergeCell ref="Q185:R185"/>
    <mergeCell ref="S183:U183"/>
    <mergeCell ref="B184:C184"/>
    <mergeCell ref="D184:E184"/>
    <mergeCell ref="G184:I184"/>
    <mergeCell ref="J184:K184"/>
    <mergeCell ref="L184:M184"/>
    <mergeCell ref="Q184:R184"/>
    <mergeCell ref="S184:U184"/>
    <mergeCell ref="B183:C183"/>
    <mergeCell ref="D183:E183"/>
    <mergeCell ref="G183:I183"/>
    <mergeCell ref="J183:K183"/>
    <mergeCell ref="L183:M183"/>
    <mergeCell ref="Q183:R183"/>
    <mergeCell ref="J193:K193"/>
    <mergeCell ref="L193:M193"/>
    <mergeCell ref="Q193:R193"/>
    <mergeCell ref="B194:C194"/>
    <mergeCell ref="D194:E194"/>
    <mergeCell ref="G194:I194"/>
    <mergeCell ref="J194:K194"/>
    <mergeCell ref="L194:M194"/>
    <mergeCell ref="Q194:R194"/>
    <mergeCell ref="S187:U187"/>
    <mergeCell ref="B191:U191"/>
    <mergeCell ref="B192:C193"/>
    <mergeCell ref="D192:E193"/>
    <mergeCell ref="F192:F193"/>
    <mergeCell ref="G192:K192"/>
    <mergeCell ref="L192:M192"/>
    <mergeCell ref="N192:R192"/>
    <mergeCell ref="S192:U193"/>
    <mergeCell ref="G193:I193"/>
    <mergeCell ref="B187:C187"/>
    <mergeCell ref="D187:E187"/>
    <mergeCell ref="G187:I187"/>
    <mergeCell ref="J187:K187"/>
    <mergeCell ref="L187:M187"/>
    <mergeCell ref="Q187:R187"/>
    <mergeCell ref="S196:U196"/>
    <mergeCell ref="B197:C197"/>
    <mergeCell ref="D197:E197"/>
    <mergeCell ref="G197:I197"/>
    <mergeCell ref="J197:K197"/>
    <mergeCell ref="L197:M197"/>
    <mergeCell ref="Q197:R197"/>
    <mergeCell ref="S197:U197"/>
    <mergeCell ref="B196:C196"/>
    <mergeCell ref="D196:E196"/>
    <mergeCell ref="G196:I196"/>
    <mergeCell ref="J196:K196"/>
    <mergeCell ref="L196:M196"/>
    <mergeCell ref="Q196:R196"/>
    <mergeCell ref="S194:U194"/>
    <mergeCell ref="B195:C195"/>
    <mergeCell ref="D195:E195"/>
    <mergeCell ref="G195:I195"/>
    <mergeCell ref="J195:K195"/>
    <mergeCell ref="L195:M195"/>
    <mergeCell ref="Q195:R195"/>
    <mergeCell ref="S195:U195"/>
    <mergeCell ref="S200:U200"/>
    <mergeCell ref="B201:C201"/>
    <mergeCell ref="D201:E201"/>
    <mergeCell ref="G201:I201"/>
    <mergeCell ref="J201:K201"/>
    <mergeCell ref="L201:M201"/>
    <mergeCell ref="Q201:R201"/>
    <mergeCell ref="S201:U201"/>
    <mergeCell ref="B200:C200"/>
    <mergeCell ref="D200:E200"/>
    <mergeCell ref="G200:I200"/>
    <mergeCell ref="J200:K200"/>
    <mergeCell ref="L200:M200"/>
    <mergeCell ref="Q200:R200"/>
    <mergeCell ref="S198:U198"/>
    <mergeCell ref="V198:W198"/>
    <mergeCell ref="X198:Z198"/>
    <mergeCell ref="B199:C199"/>
    <mergeCell ref="D199:E199"/>
    <mergeCell ref="G199:I199"/>
    <mergeCell ref="J199:K199"/>
    <mergeCell ref="L199:M199"/>
    <mergeCell ref="Q199:R199"/>
    <mergeCell ref="S199:U199"/>
    <mergeCell ref="B198:C198"/>
    <mergeCell ref="D198:E198"/>
    <mergeCell ref="G198:I198"/>
    <mergeCell ref="J198:K198"/>
    <mergeCell ref="L198:M198"/>
    <mergeCell ref="Q198:R198"/>
    <mergeCell ref="S204:U204"/>
    <mergeCell ref="B205:C205"/>
    <mergeCell ref="D205:E205"/>
    <mergeCell ref="G205:I205"/>
    <mergeCell ref="J205:K205"/>
    <mergeCell ref="L205:M205"/>
    <mergeCell ref="Q205:R205"/>
    <mergeCell ref="S205:U205"/>
    <mergeCell ref="B204:C204"/>
    <mergeCell ref="D204:E204"/>
    <mergeCell ref="G204:I204"/>
    <mergeCell ref="J204:K204"/>
    <mergeCell ref="L204:M204"/>
    <mergeCell ref="Q204:R204"/>
    <mergeCell ref="S202:U202"/>
    <mergeCell ref="B203:C203"/>
    <mergeCell ref="D203:E203"/>
    <mergeCell ref="G203:I203"/>
    <mergeCell ref="J203:K203"/>
    <mergeCell ref="L203:M203"/>
    <mergeCell ref="Q203:R203"/>
    <mergeCell ref="S203:U203"/>
    <mergeCell ref="B202:C202"/>
    <mergeCell ref="D202:E202"/>
    <mergeCell ref="G202:I202"/>
    <mergeCell ref="J202:K202"/>
    <mergeCell ref="L202:M202"/>
    <mergeCell ref="Q202:R202"/>
    <mergeCell ref="S208:U208"/>
    <mergeCell ref="B209:C209"/>
    <mergeCell ref="D209:E209"/>
    <mergeCell ref="G209:I209"/>
    <mergeCell ref="J209:K209"/>
    <mergeCell ref="L209:M209"/>
    <mergeCell ref="Q209:R209"/>
    <mergeCell ref="S209:U209"/>
    <mergeCell ref="B208:C208"/>
    <mergeCell ref="D208:E208"/>
    <mergeCell ref="G208:I208"/>
    <mergeCell ref="J208:K208"/>
    <mergeCell ref="L208:M208"/>
    <mergeCell ref="Q208:R208"/>
    <mergeCell ref="S206:U206"/>
    <mergeCell ref="B207:C207"/>
    <mergeCell ref="D207:E207"/>
    <mergeCell ref="G207:I207"/>
    <mergeCell ref="J207:K207"/>
    <mergeCell ref="L207:M207"/>
    <mergeCell ref="Q207:R207"/>
    <mergeCell ref="S207:U207"/>
    <mergeCell ref="B206:C206"/>
    <mergeCell ref="D206:E206"/>
    <mergeCell ref="G206:I206"/>
    <mergeCell ref="J206:K206"/>
    <mergeCell ref="L206:M206"/>
    <mergeCell ref="Q206:R206"/>
    <mergeCell ref="S212:U212"/>
    <mergeCell ref="B213:C213"/>
    <mergeCell ref="D213:E213"/>
    <mergeCell ref="G213:I213"/>
    <mergeCell ref="J213:K213"/>
    <mergeCell ref="L213:M213"/>
    <mergeCell ref="Q213:R213"/>
    <mergeCell ref="S213:U213"/>
    <mergeCell ref="B212:C212"/>
    <mergeCell ref="D212:E212"/>
    <mergeCell ref="G212:I212"/>
    <mergeCell ref="J212:K212"/>
    <mergeCell ref="L212:M212"/>
    <mergeCell ref="Q212:R212"/>
    <mergeCell ref="S210:U210"/>
    <mergeCell ref="B211:C211"/>
    <mergeCell ref="D211:E211"/>
    <mergeCell ref="G211:I211"/>
    <mergeCell ref="J211:K211"/>
    <mergeCell ref="L211:M211"/>
    <mergeCell ref="Q211:R211"/>
    <mergeCell ref="S211:U211"/>
    <mergeCell ref="B210:C210"/>
    <mergeCell ref="D210:E210"/>
    <mergeCell ref="G210:I210"/>
    <mergeCell ref="J210:K210"/>
    <mergeCell ref="L210:M210"/>
    <mergeCell ref="Q210:R210"/>
    <mergeCell ref="S216:U216"/>
    <mergeCell ref="B217:C217"/>
    <mergeCell ref="D217:E217"/>
    <mergeCell ref="G217:I217"/>
    <mergeCell ref="J217:K217"/>
    <mergeCell ref="L217:M217"/>
    <mergeCell ref="Q217:R217"/>
    <mergeCell ref="S217:U217"/>
    <mergeCell ref="B216:C216"/>
    <mergeCell ref="D216:E216"/>
    <mergeCell ref="G216:I216"/>
    <mergeCell ref="J216:K216"/>
    <mergeCell ref="L216:M216"/>
    <mergeCell ref="Q216:R216"/>
    <mergeCell ref="S214:U214"/>
    <mergeCell ref="B215:C215"/>
    <mergeCell ref="D215:E215"/>
    <mergeCell ref="G215:I215"/>
    <mergeCell ref="J215:K215"/>
    <mergeCell ref="L215:M215"/>
    <mergeCell ref="Q215:R215"/>
    <mergeCell ref="S215:U215"/>
    <mergeCell ref="B214:C214"/>
    <mergeCell ref="D214:E214"/>
    <mergeCell ref="G214:I214"/>
    <mergeCell ref="J214:K214"/>
    <mergeCell ref="L214:M214"/>
    <mergeCell ref="Q214:R214"/>
    <mergeCell ref="S220:U220"/>
    <mergeCell ref="B221:C221"/>
    <mergeCell ref="D221:E221"/>
    <mergeCell ref="G221:I221"/>
    <mergeCell ref="J221:K221"/>
    <mergeCell ref="L221:M221"/>
    <mergeCell ref="Q221:R221"/>
    <mergeCell ref="S221:U221"/>
    <mergeCell ref="B220:C220"/>
    <mergeCell ref="D220:E220"/>
    <mergeCell ref="G220:I220"/>
    <mergeCell ref="J220:K220"/>
    <mergeCell ref="L220:M220"/>
    <mergeCell ref="Q220:R220"/>
    <mergeCell ref="S218:U218"/>
    <mergeCell ref="B219:C219"/>
    <mergeCell ref="D219:E219"/>
    <mergeCell ref="G219:I219"/>
    <mergeCell ref="J219:K219"/>
    <mergeCell ref="L219:M219"/>
    <mergeCell ref="Q219:R219"/>
    <mergeCell ref="S219:U219"/>
    <mergeCell ref="B218:C218"/>
    <mergeCell ref="D218:E218"/>
    <mergeCell ref="G218:I218"/>
    <mergeCell ref="J218:K218"/>
    <mergeCell ref="L218:M218"/>
    <mergeCell ref="Q218:R218"/>
    <mergeCell ref="S224:U224"/>
    <mergeCell ref="B225:C225"/>
    <mergeCell ref="D225:E225"/>
    <mergeCell ref="G225:I225"/>
    <mergeCell ref="J225:K225"/>
    <mergeCell ref="L225:M225"/>
    <mergeCell ref="Q225:R225"/>
    <mergeCell ref="S225:U225"/>
    <mergeCell ref="B224:C224"/>
    <mergeCell ref="D224:E224"/>
    <mergeCell ref="G224:I224"/>
    <mergeCell ref="J224:K224"/>
    <mergeCell ref="L224:M224"/>
    <mergeCell ref="Q224:R224"/>
    <mergeCell ref="S222:U222"/>
    <mergeCell ref="B223:C223"/>
    <mergeCell ref="D223:E223"/>
    <mergeCell ref="G223:I223"/>
    <mergeCell ref="J223:K223"/>
    <mergeCell ref="L223:M223"/>
    <mergeCell ref="Q223:R223"/>
    <mergeCell ref="S223:U223"/>
    <mergeCell ref="B222:C222"/>
    <mergeCell ref="D222:E222"/>
    <mergeCell ref="G222:I222"/>
    <mergeCell ref="J222:K222"/>
    <mergeCell ref="L222:M222"/>
    <mergeCell ref="Q222:R222"/>
    <mergeCell ref="L231:M231"/>
    <mergeCell ref="Q231:R231"/>
    <mergeCell ref="B232:C232"/>
    <mergeCell ref="D232:E232"/>
    <mergeCell ref="G232:I232"/>
    <mergeCell ref="J232:K232"/>
    <mergeCell ref="L232:M232"/>
    <mergeCell ref="Q232:R232"/>
    <mergeCell ref="B229:U229"/>
    <mergeCell ref="B230:C231"/>
    <mergeCell ref="D230:E231"/>
    <mergeCell ref="F230:F231"/>
    <mergeCell ref="G230:K230"/>
    <mergeCell ref="L230:M230"/>
    <mergeCell ref="N230:R230"/>
    <mergeCell ref="S230:U231"/>
    <mergeCell ref="G231:I231"/>
    <mergeCell ref="J231:K231"/>
    <mergeCell ref="J242:K242"/>
    <mergeCell ref="L242:M242"/>
    <mergeCell ref="Q242:R242"/>
    <mergeCell ref="B243:C243"/>
    <mergeCell ref="D243:E243"/>
    <mergeCell ref="G243:I243"/>
    <mergeCell ref="J243:K243"/>
    <mergeCell ref="L243:M243"/>
    <mergeCell ref="Q243:R243"/>
    <mergeCell ref="S232:U232"/>
    <mergeCell ref="B240:U240"/>
    <mergeCell ref="B241:C242"/>
    <mergeCell ref="D241:E242"/>
    <mergeCell ref="F241:F242"/>
    <mergeCell ref="G241:K241"/>
    <mergeCell ref="L241:M241"/>
    <mergeCell ref="N241:R241"/>
    <mergeCell ref="S241:U242"/>
    <mergeCell ref="G242:I242"/>
    <mergeCell ref="S245:U245"/>
    <mergeCell ref="B246:C246"/>
    <mergeCell ref="D246:E246"/>
    <mergeCell ref="G246:I246"/>
    <mergeCell ref="J246:K246"/>
    <mergeCell ref="L246:M246"/>
    <mergeCell ref="Q246:R246"/>
    <mergeCell ref="S246:U246"/>
    <mergeCell ref="B245:C245"/>
    <mergeCell ref="D245:E245"/>
    <mergeCell ref="G245:I245"/>
    <mergeCell ref="J245:K245"/>
    <mergeCell ref="L245:M245"/>
    <mergeCell ref="Q245:R245"/>
    <mergeCell ref="S243:U243"/>
    <mergeCell ref="B244:C244"/>
    <mergeCell ref="D244:E244"/>
    <mergeCell ref="G244:I244"/>
    <mergeCell ref="J244:K244"/>
    <mergeCell ref="L244:M244"/>
    <mergeCell ref="Q244:R244"/>
    <mergeCell ref="S244:U244"/>
    <mergeCell ref="S249:U249"/>
    <mergeCell ref="B250:C250"/>
    <mergeCell ref="D250:E250"/>
    <mergeCell ref="G250:I250"/>
    <mergeCell ref="J250:K250"/>
    <mergeCell ref="L250:M250"/>
    <mergeCell ref="Q250:R250"/>
    <mergeCell ref="S250:U250"/>
    <mergeCell ref="B249:C249"/>
    <mergeCell ref="D249:E249"/>
    <mergeCell ref="G249:I249"/>
    <mergeCell ref="J249:K249"/>
    <mergeCell ref="L249:M249"/>
    <mergeCell ref="Q249:R249"/>
    <mergeCell ref="S247:U247"/>
    <mergeCell ref="B248:C248"/>
    <mergeCell ref="D248:E248"/>
    <mergeCell ref="G248:I248"/>
    <mergeCell ref="J248:K248"/>
    <mergeCell ref="L248:M248"/>
    <mergeCell ref="Q248:R248"/>
    <mergeCell ref="S248:U248"/>
    <mergeCell ref="B247:C247"/>
    <mergeCell ref="D247:E247"/>
    <mergeCell ref="G247:I247"/>
    <mergeCell ref="J247:K247"/>
    <mergeCell ref="L247:M247"/>
    <mergeCell ref="Q247:R247"/>
    <mergeCell ref="S253:U253"/>
    <mergeCell ref="B254:C254"/>
    <mergeCell ref="D254:E254"/>
    <mergeCell ref="G254:I254"/>
    <mergeCell ref="J254:K254"/>
    <mergeCell ref="L254:M254"/>
    <mergeCell ref="Q254:R254"/>
    <mergeCell ref="S254:U254"/>
    <mergeCell ref="B253:C253"/>
    <mergeCell ref="D253:E253"/>
    <mergeCell ref="G253:I253"/>
    <mergeCell ref="J253:K253"/>
    <mergeCell ref="L253:M253"/>
    <mergeCell ref="Q253:R253"/>
    <mergeCell ref="S251:U251"/>
    <mergeCell ref="B252:C252"/>
    <mergeCell ref="D252:E252"/>
    <mergeCell ref="G252:I252"/>
    <mergeCell ref="J252:K252"/>
    <mergeCell ref="L252:M252"/>
    <mergeCell ref="Q252:R252"/>
    <mergeCell ref="S252:U252"/>
    <mergeCell ref="B251:C251"/>
    <mergeCell ref="D251:E251"/>
    <mergeCell ref="G251:I251"/>
    <mergeCell ref="J251:K251"/>
    <mergeCell ref="L251:M251"/>
    <mergeCell ref="Q251:R251"/>
    <mergeCell ref="S256:U256"/>
    <mergeCell ref="B257:C257"/>
    <mergeCell ref="D257:E257"/>
    <mergeCell ref="G257:I257"/>
    <mergeCell ref="J257:K257"/>
    <mergeCell ref="L257:M257"/>
    <mergeCell ref="Q257:R257"/>
    <mergeCell ref="S257:U257"/>
    <mergeCell ref="B256:C256"/>
    <mergeCell ref="D256:E256"/>
    <mergeCell ref="G256:I256"/>
    <mergeCell ref="J256:K256"/>
    <mergeCell ref="L256:M256"/>
    <mergeCell ref="Q256:R256"/>
    <mergeCell ref="D255:E255"/>
    <mergeCell ref="G255:I255"/>
    <mergeCell ref="J255:K255"/>
    <mergeCell ref="L255:M255"/>
    <mergeCell ref="Q255:R255"/>
    <mergeCell ref="S255:U255"/>
    <mergeCell ref="S260:U260"/>
    <mergeCell ref="B261:C261"/>
    <mergeCell ref="D261:E261"/>
    <mergeCell ref="G261:I261"/>
    <mergeCell ref="J261:K261"/>
    <mergeCell ref="L261:M261"/>
    <mergeCell ref="Q261:R261"/>
    <mergeCell ref="S261:U261"/>
    <mergeCell ref="B260:C260"/>
    <mergeCell ref="D260:E260"/>
    <mergeCell ref="G260:I260"/>
    <mergeCell ref="J260:K260"/>
    <mergeCell ref="L260:M260"/>
    <mergeCell ref="Q260:R260"/>
    <mergeCell ref="S258:U258"/>
    <mergeCell ref="B259:C259"/>
    <mergeCell ref="D259:E259"/>
    <mergeCell ref="G259:I259"/>
    <mergeCell ref="J259:K259"/>
    <mergeCell ref="L259:M259"/>
    <mergeCell ref="Q259:R259"/>
    <mergeCell ref="S259:U259"/>
    <mergeCell ref="B258:C258"/>
    <mergeCell ref="D258:E258"/>
    <mergeCell ref="G258:I258"/>
    <mergeCell ref="J258:K258"/>
    <mergeCell ref="L258:M258"/>
    <mergeCell ref="Q258:R258"/>
    <mergeCell ref="S264:U264"/>
    <mergeCell ref="B265:C265"/>
    <mergeCell ref="D265:E265"/>
    <mergeCell ref="G265:I265"/>
    <mergeCell ref="J265:K265"/>
    <mergeCell ref="L265:M265"/>
    <mergeCell ref="Q265:R265"/>
    <mergeCell ref="S265:U265"/>
    <mergeCell ref="B264:C264"/>
    <mergeCell ref="D264:E264"/>
    <mergeCell ref="G264:I264"/>
    <mergeCell ref="J264:K264"/>
    <mergeCell ref="L264:M264"/>
    <mergeCell ref="Q264:R264"/>
    <mergeCell ref="S262:U262"/>
    <mergeCell ref="B263:C263"/>
    <mergeCell ref="D263:E263"/>
    <mergeCell ref="G263:I263"/>
    <mergeCell ref="J263:K263"/>
    <mergeCell ref="L263:M263"/>
    <mergeCell ref="Q263:R263"/>
    <mergeCell ref="S263:U263"/>
    <mergeCell ref="B262:C262"/>
    <mergeCell ref="D262:E262"/>
    <mergeCell ref="G262:I262"/>
    <mergeCell ref="J262:K262"/>
    <mergeCell ref="L262:M262"/>
    <mergeCell ref="Q262:R262"/>
    <mergeCell ref="G268:H268"/>
    <mergeCell ref="Q268:R268"/>
    <mergeCell ref="B270:U270"/>
    <mergeCell ref="B271:C272"/>
    <mergeCell ref="D271:E272"/>
    <mergeCell ref="F271:F272"/>
    <mergeCell ref="G271:K271"/>
    <mergeCell ref="L271:M271"/>
    <mergeCell ref="N271:R271"/>
    <mergeCell ref="S271:U272"/>
    <mergeCell ref="S266:U266"/>
    <mergeCell ref="B267:C267"/>
    <mergeCell ref="D267:E267"/>
    <mergeCell ref="G267:I267"/>
    <mergeCell ref="J267:K267"/>
    <mergeCell ref="L267:M267"/>
    <mergeCell ref="Q267:R267"/>
    <mergeCell ref="S267:U267"/>
    <mergeCell ref="B266:C266"/>
    <mergeCell ref="D266:E266"/>
    <mergeCell ref="G266:I266"/>
    <mergeCell ref="J266:K266"/>
    <mergeCell ref="L266:M266"/>
    <mergeCell ref="Q266:R266"/>
    <mergeCell ref="S275:U275"/>
    <mergeCell ref="B275:C275"/>
    <mergeCell ref="D275:E275"/>
    <mergeCell ref="G275:I275"/>
    <mergeCell ref="J275:K275"/>
    <mergeCell ref="L275:M275"/>
    <mergeCell ref="Q275:R275"/>
    <mergeCell ref="Q273:R273"/>
    <mergeCell ref="S273:U273"/>
    <mergeCell ref="D274:E274"/>
    <mergeCell ref="G274:I274"/>
    <mergeCell ref="J274:K274"/>
    <mergeCell ref="L274:M274"/>
    <mergeCell ref="Q274:R274"/>
    <mergeCell ref="S274:U274"/>
    <mergeCell ref="G272:I272"/>
    <mergeCell ref="J272:K272"/>
    <mergeCell ref="L272:M272"/>
    <mergeCell ref="Q272:R272"/>
    <mergeCell ref="B273:C274"/>
    <mergeCell ref="D273:E273"/>
    <mergeCell ref="G273:I273"/>
    <mergeCell ref="J273:K273"/>
    <mergeCell ref="L273:M273"/>
    <mergeCell ref="N273:N274"/>
  </mergeCells>
  <hyperlinks>
    <hyperlink ref="Q220:R220" r:id="rId1" display="..\..\Varios\2019-10-07 Cálculos incumplimiento fondeo Ambiental.xlsx"/>
  </hyperlinks>
  <pageMargins left="0.70866141732283472" right="0.70866141732283472" top="0.74803149606299213" bottom="0.74803149606299213" header="0.31496062992125984" footer="0.31496062992125984"/>
  <pageSetup paperSize="9" scale="33" fitToHeight="0" orientation="portrait"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L40"/>
  <sheetViews>
    <sheetView topLeftCell="B16" zoomScaleNormal="100" workbookViewId="0">
      <selection activeCell="B23" sqref="B23:G24"/>
    </sheetView>
  </sheetViews>
  <sheetFormatPr baseColWidth="10" defaultColWidth="11.5546875" defaultRowHeight="14.4" x14ac:dyDescent="0.3"/>
  <cols>
    <col min="1" max="16384" width="11.5546875" style="187"/>
  </cols>
  <sheetData>
    <row r="1" spans="2:12" x14ac:dyDescent="0.3">
      <c r="B1" s="886"/>
      <c r="C1" s="887"/>
      <c r="D1" s="888"/>
      <c r="E1" s="892" t="s">
        <v>393</v>
      </c>
      <c r="F1" s="892"/>
      <c r="G1" s="892"/>
      <c r="H1" s="892"/>
      <c r="I1" s="892"/>
      <c r="J1" s="892"/>
      <c r="K1" s="894"/>
      <c r="L1" s="895"/>
    </row>
    <row r="2" spans="2:12" x14ac:dyDescent="0.3">
      <c r="B2" s="889"/>
      <c r="C2" s="890"/>
      <c r="D2" s="891"/>
      <c r="E2" s="893"/>
      <c r="F2" s="893"/>
      <c r="G2" s="893"/>
      <c r="H2" s="893"/>
      <c r="I2" s="893"/>
      <c r="J2" s="893"/>
      <c r="K2" s="896"/>
      <c r="L2" s="897"/>
    </row>
    <row r="3" spans="2:12" x14ac:dyDescent="0.3">
      <c r="B3" s="889"/>
      <c r="C3" s="890"/>
      <c r="D3" s="891"/>
      <c r="E3" s="893"/>
      <c r="F3" s="893"/>
      <c r="G3" s="893"/>
      <c r="H3" s="893"/>
      <c r="I3" s="893"/>
      <c r="J3" s="893"/>
      <c r="K3" s="896"/>
      <c r="L3" s="897"/>
    </row>
    <row r="4" spans="2:12" x14ac:dyDescent="0.3">
      <c r="B4" s="889"/>
      <c r="C4" s="890"/>
      <c r="D4" s="891"/>
      <c r="E4" s="898" t="s">
        <v>488</v>
      </c>
      <c r="F4" s="898"/>
      <c r="G4" s="898"/>
      <c r="H4" s="898"/>
      <c r="I4" s="898"/>
      <c r="J4" s="898"/>
      <c r="K4" s="896"/>
      <c r="L4" s="897"/>
    </row>
    <row r="5" spans="2:12" x14ac:dyDescent="0.3">
      <c r="B5" s="889"/>
      <c r="C5" s="890"/>
      <c r="D5" s="891"/>
      <c r="E5" s="899"/>
      <c r="F5" s="899"/>
      <c r="G5" s="899"/>
      <c r="H5" s="899"/>
      <c r="I5" s="900" t="s">
        <v>462</v>
      </c>
      <c r="J5" s="901"/>
      <c r="K5" s="896"/>
      <c r="L5" s="897"/>
    </row>
    <row r="6" spans="2:12" ht="24.6" x14ac:dyDescent="0.3">
      <c r="B6" s="889"/>
      <c r="C6" s="890"/>
      <c r="D6" s="891"/>
      <c r="E6" s="190" t="s">
        <v>460</v>
      </c>
      <c r="F6" s="191">
        <v>43823</v>
      </c>
      <c r="G6" s="192" t="s">
        <v>461</v>
      </c>
      <c r="H6" s="191">
        <v>43830</v>
      </c>
      <c r="I6" s="900"/>
      <c r="J6" s="901"/>
      <c r="K6" s="902"/>
      <c r="L6" s="903"/>
    </row>
    <row r="7" spans="2:12" ht="24.6" x14ac:dyDescent="0.3">
      <c r="B7" s="904" t="s">
        <v>395</v>
      </c>
      <c r="C7" s="904"/>
      <c r="D7" s="904"/>
      <c r="E7" s="904" t="s">
        <v>111</v>
      </c>
      <c r="F7" s="904"/>
      <c r="G7" s="904" t="s">
        <v>112</v>
      </c>
      <c r="H7" s="904"/>
      <c r="I7" s="204" t="s">
        <v>4</v>
      </c>
      <c r="J7" s="204" t="s">
        <v>2</v>
      </c>
      <c r="K7" s="905" t="s">
        <v>0</v>
      </c>
      <c r="L7" s="905"/>
    </row>
    <row r="8" spans="2:12" ht="24.6" x14ac:dyDescent="0.3">
      <c r="B8" s="906" t="s">
        <v>398</v>
      </c>
      <c r="C8" s="906"/>
      <c r="D8" s="906"/>
      <c r="E8" s="904" t="s">
        <v>399</v>
      </c>
      <c r="F8" s="904"/>
      <c r="G8" s="904" t="s">
        <v>399</v>
      </c>
      <c r="H8" s="904"/>
      <c r="I8" s="193">
        <v>41944</v>
      </c>
      <c r="J8" s="204">
        <v>1</v>
      </c>
      <c r="K8" s="905" t="s">
        <v>463</v>
      </c>
      <c r="L8" s="905"/>
    </row>
    <row r="9" spans="2:12" x14ac:dyDescent="0.3">
      <c r="B9" s="919" t="s">
        <v>810</v>
      </c>
      <c r="C9" s="920"/>
      <c r="D9" s="920"/>
      <c r="E9" s="920"/>
      <c r="F9" s="920"/>
      <c r="G9" s="921"/>
      <c r="H9" s="919" t="s">
        <v>811</v>
      </c>
      <c r="I9" s="920"/>
      <c r="J9" s="920"/>
      <c r="K9" s="920"/>
      <c r="L9" s="921"/>
    </row>
    <row r="10" spans="2:12" x14ac:dyDescent="0.3">
      <c r="B10" s="919"/>
      <c r="C10" s="920"/>
      <c r="D10" s="920"/>
      <c r="E10" s="920"/>
      <c r="F10" s="920"/>
      <c r="G10" s="921"/>
      <c r="H10" s="919"/>
      <c r="I10" s="920"/>
      <c r="J10" s="920"/>
      <c r="K10" s="920"/>
      <c r="L10" s="921"/>
    </row>
    <row r="11" spans="2:12" x14ac:dyDescent="0.3">
      <c r="B11" s="919"/>
      <c r="C11" s="920"/>
      <c r="D11" s="920"/>
      <c r="E11" s="920"/>
      <c r="F11" s="920"/>
      <c r="G11" s="921"/>
      <c r="H11" s="919"/>
      <c r="I11" s="920"/>
      <c r="J11" s="920"/>
      <c r="K11" s="920"/>
      <c r="L11" s="921"/>
    </row>
    <row r="12" spans="2:12" x14ac:dyDescent="0.3">
      <c r="B12" s="919"/>
      <c r="C12" s="920"/>
      <c r="D12" s="920"/>
      <c r="E12" s="920"/>
      <c r="F12" s="920"/>
      <c r="G12" s="921"/>
      <c r="H12" s="919"/>
      <c r="I12" s="920"/>
      <c r="J12" s="920"/>
      <c r="K12" s="920"/>
      <c r="L12" s="921"/>
    </row>
    <row r="13" spans="2:12" x14ac:dyDescent="0.3">
      <c r="B13" s="919"/>
      <c r="C13" s="920"/>
      <c r="D13" s="920"/>
      <c r="E13" s="920"/>
      <c r="F13" s="920"/>
      <c r="G13" s="921"/>
      <c r="H13" s="919"/>
      <c r="I13" s="920"/>
      <c r="J13" s="920"/>
      <c r="K13" s="920"/>
      <c r="L13" s="921"/>
    </row>
    <row r="14" spans="2:12" x14ac:dyDescent="0.3">
      <c r="B14" s="919"/>
      <c r="C14" s="920"/>
      <c r="D14" s="920"/>
      <c r="E14" s="920"/>
      <c r="F14" s="920"/>
      <c r="G14" s="921"/>
      <c r="H14" s="919"/>
      <c r="I14" s="920"/>
      <c r="J14" s="920"/>
      <c r="K14" s="920"/>
      <c r="L14" s="921"/>
    </row>
    <row r="15" spans="2:12" x14ac:dyDescent="0.3">
      <c r="B15" s="919"/>
      <c r="C15" s="920"/>
      <c r="D15" s="920"/>
      <c r="E15" s="920"/>
      <c r="F15" s="920"/>
      <c r="G15" s="921"/>
      <c r="H15" s="919"/>
      <c r="I15" s="920"/>
      <c r="J15" s="920"/>
      <c r="K15" s="920"/>
      <c r="L15" s="921"/>
    </row>
    <row r="16" spans="2:12" x14ac:dyDescent="0.3">
      <c r="B16" s="919"/>
      <c r="C16" s="920"/>
      <c r="D16" s="920"/>
      <c r="E16" s="920"/>
      <c r="F16" s="920"/>
      <c r="G16" s="921"/>
      <c r="H16" s="919"/>
      <c r="I16" s="920"/>
      <c r="J16" s="920"/>
      <c r="K16" s="920"/>
      <c r="L16" s="921"/>
    </row>
    <row r="17" spans="2:12" x14ac:dyDescent="0.3">
      <c r="B17" s="919"/>
      <c r="C17" s="920"/>
      <c r="D17" s="920"/>
      <c r="E17" s="920"/>
      <c r="F17" s="920"/>
      <c r="G17" s="921"/>
      <c r="H17" s="919"/>
      <c r="I17" s="920"/>
      <c r="J17" s="920"/>
      <c r="K17" s="920"/>
      <c r="L17" s="921"/>
    </row>
    <row r="18" spans="2:12" x14ac:dyDescent="0.3">
      <c r="B18" s="919"/>
      <c r="C18" s="920"/>
      <c r="D18" s="920"/>
      <c r="E18" s="920"/>
      <c r="F18" s="920"/>
      <c r="G18" s="921"/>
      <c r="H18" s="919"/>
      <c r="I18" s="920"/>
      <c r="J18" s="920"/>
      <c r="K18" s="920"/>
      <c r="L18" s="921"/>
    </row>
    <row r="19" spans="2:12" x14ac:dyDescent="0.3">
      <c r="B19" s="919"/>
      <c r="C19" s="920"/>
      <c r="D19" s="920"/>
      <c r="E19" s="920"/>
      <c r="F19" s="920"/>
      <c r="G19" s="921"/>
      <c r="H19" s="919"/>
      <c r="I19" s="920"/>
      <c r="J19" s="920"/>
      <c r="K19" s="920"/>
      <c r="L19" s="921"/>
    </row>
    <row r="20" spans="2:12" x14ac:dyDescent="0.3">
      <c r="B20" s="919"/>
      <c r="C20" s="920"/>
      <c r="D20" s="920"/>
      <c r="E20" s="920"/>
      <c r="F20" s="920"/>
      <c r="G20" s="921"/>
      <c r="H20" s="919"/>
      <c r="I20" s="920"/>
      <c r="J20" s="920"/>
      <c r="K20" s="920"/>
      <c r="L20" s="921"/>
    </row>
    <row r="21" spans="2:12" x14ac:dyDescent="0.3">
      <c r="B21" s="919"/>
      <c r="C21" s="920"/>
      <c r="D21" s="920"/>
      <c r="E21" s="920"/>
      <c r="F21" s="920"/>
      <c r="G21" s="921"/>
      <c r="H21" s="919"/>
      <c r="I21" s="920"/>
      <c r="J21" s="920"/>
      <c r="K21" s="920"/>
      <c r="L21" s="921"/>
    </row>
    <row r="22" spans="2:12" x14ac:dyDescent="0.3">
      <c r="B22" s="919"/>
      <c r="C22" s="920"/>
      <c r="D22" s="920"/>
      <c r="E22" s="920"/>
      <c r="F22" s="920"/>
      <c r="G22" s="921"/>
      <c r="H22" s="919"/>
      <c r="I22" s="920"/>
      <c r="J22" s="920"/>
      <c r="K22" s="920"/>
      <c r="L22" s="921"/>
    </row>
    <row r="23" spans="2:12" ht="15" customHeight="1" x14ac:dyDescent="0.3">
      <c r="B23" s="907" t="s">
        <v>1213</v>
      </c>
      <c r="C23" s="908"/>
      <c r="D23" s="908"/>
      <c r="E23" s="908"/>
      <c r="F23" s="908"/>
      <c r="G23" s="909"/>
      <c r="H23" s="913" t="s">
        <v>1212</v>
      </c>
      <c r="I23" s="914"/>
      <c r="J23" s="914"/>
      <c r="K23" s="914"/>
      <c r="L23" s="915"/>
    </row>
    <row r="24" spans="2:12" ht="15" thickBot="1" x14ac:dyDescent="0.35">
      <c r="B24" s="910"/>
      <c r="C24" s="911"/>
      <c r="D24" s="911"/>
      <c r="E24" s="911"/>
      <c r="F24" s="911"/>
      <c r="G24" s="912"/>
      <c r="H24" s="916"/>
      <c r="I24" s="917"/>
      <c r="J24" s="917"/>
      <c r="K24" s="917"/>
      <c r="L24" s="918"/>
    </row>
    <row r="25" spans="2:12" x14ac:dyDescent="0.3">
      <c r="B25" s="922" t="s">
        <v>810</v>
      </c>
      <c r="C25" s="923"/>
      <c r="D25" s="923"/>
      <c r="E25" s="923"/>
      <c r="F25" s="923"/>
      <c r="G25" s="924"/>
      <c r="H25" s="922" t="s">
        <v>811</v>
      </c>
      <c r="I25" s="923"/>
      <c r="J25" s="923"/>
      <c r="K25" s="923"/>
      <c r="L25" s="924"/>
    </row>
    <row r="26" spans="2:12" x14ac:dyDescent="0.3">
      <c r="B26" s="919"/>
      <c r="C26" s="920"/>
      <c r="D26" s="920"/>
      <c r="E26" s="920"/>
      <c r="F26" s="920"/>
      <c r="G26" s="921"/>
      <c r="H26" s="919"/>
      <c r="I26" s="920"/>
      <c r="J26" s="920"/>
      <c r="K26" s="920"/>
      <c r="L26" s="921"/>
    </row>
    <row r="27" spans="2:12" x14ac:dyDescent="0.3">
      <c r="B27" s="919"/>
      <c r="C27" s="920"/>
      <c r="D27" s="920"/>
      <c r="E27" s="920"/>
      <c r="F27" s="920"/>
      <c r="G27" s="921"/>
      <c r="H27" s="919"/>
      <c r="I27" s="920"/>
      <c r="J27" s="920"/>
      <c r="K27" s="920"/>
      <c r="L27" s="921"/>
    </row>
    <row r="28" spans="2:12" x14ac:dyDescent="0.3">
      <c r="B28" s="919"/>
      <c r="C28" s="920"/>
      <c r="D28" s="920"/>
      <c r="E28" s="920"/>
      <c r="F28" s="920"/>
      <c r="G28" s="921"/>
      <c r="H28" s="919"/>
      <c r="I28" s="920"/>
      <c r="J28" s="920"/>
      <c r="K28" s="920"/>
      <c r="L28" s="921"/>
    </row>
    <row r="29" spans="2:12" x14ac:dyDescent="0.3">
      <c r="B29" s="919"/>
      <c r="C29" s="920"/>
      <c r="D29" s="920"/>
      <c r="E29" s="920"/>
      <c r="F29" s="920"/>
      <c r="G29" s="921"/>
      <c r="H29" s="919"/>
      <c r="I29" s="920"/>
      <c r="J29" s="920"/>
      <c r="K29" s="920"/>
      <c r="L29" s="921"/>
    </row>
    <row r="30" spans="2:12" x14ac:dyDescent="0.3">
      <c r="B30" s="919"/>
      <c r="C30" s="920"/>
      <c r="D30" s="920"/>
      <c r="E30" s="920"/>
      <c r="F30" s="920"/>
      <c r="G30" s="921"/>
      <c r="H30" s="919"/>
      <c r="I30" s="920"/>
      <c r="J30" s="920"/>
      <c r="K30" s="920"/>
      <c r="L30" s="921"/>
    </row>
    <row r="31" spans="2:12" x14ac:dyDescent="0.3">
      <c r="B31" s="919"/>
      <c r="C31" s="920"/>
      <c r="D31" s="920"/>
      <c r="E31" s="920"/>
      <c r="F31" s="920"/>
      <c r="G31" s="921"/>
      <c r="H31" s="919"/>
      <c r="I31" s="920"/>
      <c r="J31" s="920"/>
      <c r="K31" s="920"/>
      <c r="L31" s="921"/>
    </row>
    <row r="32" spans="2:12" x14ac:dyDescent="0.3">
      <c r="B32" s="919"/>
      <c r="C32" s="920"/>
      <c r="D32" s="920"/>
      <c r="E32" s="920"/>
      <c r="F32" s="920"/>
      <c r="G32" s="921"/>
      <c r="H32" s="919"/>
      <c r="I32" s="920"/>
      <c r="J32" s="920"/>
      <c r="K32" s="920"/>
      <c r="L32" s="921"/>
    </row>
    <row r="33" spans="2:12" x14ac:dyDescent="0.3">
      <c r="B33" s="919"/>
      <c r="C33" s="920"/>
      <c r="D33" s="920"/>
      <c r="E33" s="920"/>
      <c r="F33" s="920"/>
      <c r="G33" s="921"/>
      <c r="H33" s="919"/>
      <c r="I33" s="920"/>
      <c r="J33" s="920"/>
      <c r="K33" s="920"/>
      <c r="L33" s="921"/>
    </row>
    <row r="34" spans="2:12" x14ac:dyDescent="0.3">
      <c r="B34" s="919"/>
      <c r="C34" s="920"/>
      <c r="D34" s="920"/>
      <c r="E34" s="920"/>
      <c r="F34" s="920"/>
      <c r="G34" s="921"/>
      <c r="H34" s="919"/>
      <c r="I34" s="920"/>
      <c r="J34" s="920"/>
      <c r="K34" s="920"/>
      <c r="L34" s="921"/>
    </row>
    <row r="35" spans="2:12" x14ac:dyDescent="0.3">
      <c r="B35" s="919"/>
      <c r="C35" s="920"/>
      <c r="D35" s="920"/>
      <c r="E35" s="920"/>
      <c r="F35" s="920"/>
      <c r="G35" s="921"/>
      <c r="H35" s="919"/>
      <c r="I35" s="920"/>
      <c r="J35" s="920"/>
      <c r="K35" s="920"/>
      <c r="L35" s="921"/>
    </row>
    <row r="36" spans="2:12" x14ac:dyDescent="0.3">
      <c r="B36" s="919"/>
      <c r="C36" s="920"/>
      <c r="D36" s="920"/>
      <c r="E36" s="920"/>
      <c r="F36" s="920"/>
      <c r="G36" s="921"/>
      <c r="H36" s="919"/>
      <c r="I36" s="920"/>
      <c r="J36" s="920"/>
      <c r="K36" s="920"/>
      <c r="L36" s="921"/>
    </row>
    <row r="37" spans="2:12" x14ac:dyDescent="0.3">
      <c r="B37" s="919"/>
      <c r="C37" s="920"/>
      <c r="D37" s="920"/>
      <c r="E37" s="920"/>
      <c r="F37" s="920"/>
      <c r="G37" s="921"/>
      <c r="H37" s="919"/>
      <c r="I37" s="920"/>
      <c r="J37" s="920"/>
      <c r="K37" s="920"/>
      <c r="L37" s="921"/>
    </row>
    <row r="38" spans="2:12" x14ac:dyDescent="0.3">
      <c r="B38" s="919"/>
      <c r="C38" s="920"/>
      <c r="D38" s="920"/>
      <c r="E38" s="920"/>
      <c r="F38" s="920"/>
      <c r="G38" s="921"/>
      <c r="H38" s="919"/>
      <c r="I38" s="920"/>
      <c r="J38" s="920"/>
      <c r="K38" s="920"/>
      <c r="L38" s="921"/>
    </row>
    <row r="39" spans="2:12" x14ac:dyDescent="0.3">
      <c r="B39" s="907" t="s">
        <v>1211</v>
      </c>
      <c r="C39" s="908"/>
      <c r="D39" s="908"/>
      <c r="E39" s="908"/>
      <c r="F39" s="908"/>
      <c r="G39" s="909"/>
      <c r="H39" s="913"/>
      <c r="I39" s="914"/>
      <c r="J39" s="914"/>
      <c r="K39" s="914"/>
      <c r="L39" s="915"/>
    </row>
    <row r="40" spans="2:12" ht="15" thickBot="1" x14ac:dyDescent="0.35">
      <c r="B40" s="910"/>
      <c r="C40" s="911"/>
      <c r="D40" s="911"/>
      <c r="E40" s="911"/>
      <c r="F40" s="911"/>
      <c r="G40" s="912"/>
      <c r="H40" s="916"/>
      <c r="I40" s="917"/>
      <c r="J40" s="917"/>
      <c r="K40" s="917"/>
      <c r="L40" s="918"/>
    </row>
  </sheetData>
  <mergeCells count="24">
    <mergeCell ref="B39:G40"/>
    <mergeCell ref="H39:L40"/>
    <mergeCell ref="B9:G22"/>
    <mergeCell ref="H9:L22"/>
    <mergeCell ref="B23:G24"/>
    <mergeCell ref="H23:L24"/>
    <mergeCell ref="B25:G38"/>
    <mergeCell ref="H25:L38"/>
    <mergeCell ref="B7:D7"/>
    <mergeCell ref="E7:F7"/>
    <mergeCell ref="G7:H7"/>
    <mergeCell ref="K7:L7"/>
    <mergeCell ref="B8:D8"/>
    <mergeCell ref="E8:F8"/>
    <mergeCell ref="G8:H8"/>
    <mergeCell ref="K8:L8"/>
    <mergeCell ref="B1:D6"/>
    <mergeCell ref="E1:J3"/>
    <mergeCell ref="K1:L5"/>
    <mergeCell ref="E4:J4"/>
    <mergeCell ref="E5:H5"/>
    <mergeCell ref="I5:I6"/>
    <mergeCell ref="J5:J6"/>
    <mergeCell ref="K6:L6"/>
  </mergeCells>
  <pageMargins left="0.7" right="0.7" top="0.75" bottom="0.75" header="0.3" footer="0.3"/>
  <pageSetup paperSize="9" orientation="portrait" horizontalDpi="0"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58"/>
  <sheetViews>
    <sheetView view="pageBreakPreview" topLeftCell="A30" zoomScale="90" zoomScaleNormal="80" zoomScaleSheetLayoutView="90" zoomScalePageLayoutView="110" workbookViewId="0">
      <selection activeCell="O28" sqref="O28"/>
    </sheetView>
  </sheetViews>
  <sheetFormatPr baseColWidth="10" defaultColWidth="11.44140625" defaultRowHeight="14.4" x14ac:dyDescent="0.3"/>
  <cols>
    <col min="1" max="1" width="3.6640625" style="98" customWidth="1"/>
    <col min="2" max="2" width="4.6640625" style="98" customWidth="1"/>
    <col min="3" max="3" width="8.33203125" style="98" customWidth="1"/>
    <col min="4" max="4" width="8" style="98" customWidth="1"/>
    <col min="5" max="5" width="11.44140625" style="98"/>
    <col min="6" max="6" width="11.88671875" style="98" customWidth="1"/>
    <col min="7" max="7" width="9.5546875" style="98" customWidth="1"/>
    <col min="8" max="8" width="12" style="98" customWidth="1"/>
    <col min="9" max="9" width="13.88671875" style="98" bestFit="1" customWidth="1"/>
    <col min="10" max="10" width="13" style="98" customWidth="1"/>
    <col min="11" max="11" width="13.44140625" style="98" customWidth="1"/>
    <col min="12" max="12" width="9.44140625" style="98" customWidth="1"/>
    <col min="13" max="13" width="11.44140625" style="98" hidden="1" customWidth="1"/>
    <col min="14" max="16384" width="11.44140625" style="98"/>
  </cols>
  <sheetData>
    <row r="1" spans="2:13" x14ac:dyDescent="0.3">
      <c r="B1" s="886"/>
      <c r="C1" s="887"/>
      <c r="D1" s="888"/>
      <c r="E1" s="892" t="s">
        <v>393</v>
      </c>
      <c r="F1" s="892"/>
      <c r="G1" s="892"/>
      <c r="H1" s="892"/>
      <c r="I1" s="892"/>
      <c r="J1" s="892"/>
      <c r="K1" s="894"/>
      <c r="L1" s="895"/>
    </row>
    <row r="2" spans="2:13" ht="1.5" customHeight="1" x14ac:dyDescent="0.3">
      <c r="B2" s="889"/>
      <c r="C2" s="934"/>
      <c r="D2" s="891"/>
      <c r="E2" s="935"/>
      <c r="F2" s="935"/>
      <c r="G2" s="935"/>
      <c r="H2" s="935"/>
      <c r="I2" s="935"/>
      <c r="J2" s="935"/>
      <c r="K2" s="896"/>
      <c r="L2" s="897"/>
    </row>
    <row r="3" spans="2:13" ht="3.75" customHeight="1" x14ac:dyDescent="0.3">
      <c r="B3" s="889"/>
      <c r="C3" s="934"/>
      <c r="D3" s="891"/>
      <c r="E3" s="935"/>
      <c r="F3" s="935"/>
      <c r="G3" s="935"/>
      <c r="H3" s="935"/>
      <c r="I3" s="935"/>
      <c r="J3" s="935"/>
      <c r="K3" s="896"/>
      <c r="L3" s="897"/>
    </row>
    <row r="4" spans="2:13" ht="20.25" customHeight="1" x14ac:dyDescent="0.3">
      <c r="B4" s="889"/>
      <c r="C4" s="934"/>
      <c r="D4" s="891"/>
      <c r="E4" s="936" t="s">
        <v>488</v>
      </c>
      <c r="F4" s="936"/>
      <c r="G4" s="936"/>
      <c r="H4" s="936"/>
      <c r="I4" s="936"/>
      <c r="J4" s="936"/>
      <c r="K4" s="896"/>
      <c r="L4" s="897"/>
    </row>
    <row r="5" spans="2:13" ht="4.5" customHeight="1" x14ac:dyDescent="0.3">
      <c r="B5" s="889"/>
      <c r="C5" s="934"/>
      <c r="D5" s="891"/>
      <c r="E5" s="937"/>
      <c r="F5" s="937"/>
      <c r="G5" s="937"/>
      <c r="H5" s="937"/>
      <c r="I5" s="938" t="s">
        <v>462</v>
      </c>
      <c r="J5" s="939"/>
      <c r="K5" s="896"/>
      <c r="L5" s="897"/>
      <c r="M5" s="174"/>
    </row>
    <row r="6" spans="2:13" ht="24.9" customHeight="1" x14ac:dyDescent="0.3">
      <c r="B6" s="889"/>
      <c r="C6" s="934"/>
      <c r="D6" s="891"/>
      <c r="E6" s="175" t="s">
        <v>460</v>
      </c>
      <c r="F6" s="176"/>
      <c r="G6" s="177" t="s">
        <v>461</v>
      </c>
      <c r="H6" s="176"/>
      <c r="I6" s="938"/>
      <c r="J6" s="939"/>
      <c r="K6" s="902"/>
      <c r="L6" s="903"/>
    </row>
    <row r="7" spans="2:13" ht="24.9" customHeight="1" x14ac:dyDescent="0.3">
      <c r="B7" s="928" t="s">
        <v>395</v>
      </c>
      <c r="C7" s="904"/>
      <c r="D7" s="904"/>
      <c r="E7" s="904" t="s">
        <v>111</v>
      </c>
      <c r="F7" s="904"/>
      <c r="G7" s="904" t="s">
        <v>112</v>
      </c>
      <c r="H7" s="904"/>
      <c r="I7" s="184" t="s">
        <v>4</v>
      </c>
      <c r="J7" s="184" t="s">
        <v>2</v>
      </c>
      <c r="K7" s="905" t="s">
        <v>0</v>
      </c>
      <c r="L7" s="929"/>
    </row>
    <row r="8" spans="2:13" ht="24.9" customHeight="1" x14ac:dyDescent="0.3">
      <c r="B8" s="930" t="s">
        <v>398</v>
      </c>
      <c r="C8" s="906"/>
      <c r="D8" s="906"/>
      <c r="E8" s="904" t="s">
        <v>399</v>
      </c>
      <c r="F8" s="904"/>
      <c r="G8" s="904" t="s">
        <v>399</v>
      </c>
      <c r="H8" s="904"/>
      <c r="I8" s="178">
        <v>41944</v>
      </c>
      <c r="J8" s="184">
        <v>1</v>
      </c>
      <c r="K8" s="905" t="s">
        <v>463</v>
      </c>
      <c r="L8" s="929"/>
    </row>
    <row r="9" spans="2:13" ht="24" customHeight="1" thickBot="1" x14ac:dyDescent="0.35">
      <c r="B9" s="931" t="s">
        <v>388</v>
      </c>
      <c r="C9" s="932"/>
      <c r="D9" s="932"/>
      <c r="E9" s="932"/>
      <c r="F9" s="932"/>
      <c r="G9" s="932"/>
      <c r="H9" s="932"/>
      <c r="I9" s="932"/>
      <c r="J9" s="932"/>
      <c r="K9" s="932"/>
      <c r="L9" s="933"/>
    </row>
    <row r="10" spans="2:13" ht="15.75" customHeight="1" x14ac:dyDescent="0.3">
      <c r="B10" s="922" t="s">
        <v>810</v>
      </c>
      <c r="C10" s="923"/>
      <c r="D10" s="923"/>
      <c r="E10" s="923"/>
      <c r="F10" s="923"/>
      <c r="G10" s="924"/>
      <c r="H10" s="922" t="s">
        <v>811</v>
      </c>
      <c r="I10" s="923"/>
      <c r="J10" s="923"/>
      <c r="K10" s="923"/>
      <c r="L10" s="924"/>
    </row>
    <row r="11" spans="2:13" x14ac:dyDescent="0.3">
      <c r="B11" s="919"/>
      <c r="C11" s="920"/>
      <c r="D11" s="920"/>
      <c r="E11" s="920"/>
      <c r="F11" s="920"/>
      <c r="G11" s="921"/>
      <c r="H11" s="919"/>
      <c r="I11" s="920"/>
      <c r="J11" s="920"/>
      <c r="K11" s="920"/>
      <c r="L11" s="921"/>
    </row>
    <row r="12" spans="2:13" x14ac:dyDescent="0.3">
      <c r="B12" s="919"/>
      <c r="C12" s="920"/>
      <c r="D12" s="920"/>
      <c r="E12" s="920"/>
      <c r="F12" s="920"/>
      <c r="G12" s="921"/>
      <c r="H12" s="919"/>
      <c r="I12" s="920"/>
      <c r="J12" s="920"/>
      <c r="K12" s="920"/>
      <c r="L12" s="921"/>
    </row>
    <row r="13" spans="2:13" x14ac:dyDescent="0.3">
      <c r="B13" s="919"/>
      <c r="C13" s="920"/>
      <c r="D13" s="920"/>
      <c r="E13" s="920"/>
      <c r="F13" s="920"/>
      <c r="G13" s="921"/>
      <c r="H13" s="919"/>
      <c r="I13" s="920"/>
      <c r="J13" s="920"/>
      <c r="K13" s="920"/>
      <c r="L13" s="921"/>
    </row>
    <row r="14" spans="2:13" x14ac:dyDescent="0.3">
      <c r="B14" s="919"/>
      <c r="C14" s="920"/>
      <c r="D14" s="920"/>
      <c r="E14" s="920"/>
      <c r="F14" s="920"/>
      <c r="G14" s="921"/>
      <c r="H14" s="919"/>
      <c r="I14" s="920"/>
      <c r="J14" s="920"/>
      <c r="K14" s="920"/>
      <c r="L14" s="921"/>
    </row>
    <row r="15" spans="2:13" x14ac:dyDescent="0.3">
      <c r="B15" s="919"/>
      <c r="C15" s="920"/>
      <c r="D15" s="920"/>
      <c r="E15" s="920"/>
      <c r="F15" s="920"/>
      <c r="G15" s="921"/>
      <c r="H15" s="919"/>
      <c r="I15" s="920"/>
      <c r="J15" s="920"/>
      <c r="K15" s="920"/>
      <c r="L15" s="921"/>
    </row>
    <row r="16" spans="2:13" x14ac:dyDescent="0.3">
      <c r="B16" s="919"/>
      <c r="C16" s="920"/>
      <c r="D16" s="920"/>
      <c r="E16" s="920"/>
      <c r="F16" s="920"/>
      <c r="G16" s="921"/>
      <c r="H16" s="919"/>
      <c r="I16" s="920"/>
      <c r="J16" s="920"/>
      <c r="K16" s="920"/>
      <c r="L16" s="921"/>
    </row>
    <row r="17" spans="2:12" x14ac:dyDescent="0.3">
      <c r="B17" s="919"/>
      <c r="C17" s="920"/>
      <c r="D17" s="920"/>
      <c r="E17" s="920"/>
      <c r="F17" s="920"/>
      <c r="G17" s="921"/>
      <c r="H17" s="919"/>
      <c r="I17" s="920"/>
      <c r="J17" s="920"/>
      <c r="K17" s="920"/>
      <c r="L17" s="921"/>
    </row>
    <row r="18" spans="2:12" x14ac:dyDescent="0.3">
      <c r="B18" s="919"/>
      <c r="C18" s="920"/>
      <c r="D18" s="920"/>
      <c r="E18" s="920"/>
      <c r="F18" s="920"/>
      <c r="G18" s="921"/>
      <c r="H18" s="919"/>
      <c r="I18" s="920"/>
      <c r="J18" s="920"/>
      <c r="K18" s="920"/>
      <c r="L18" s="921"/>
    </row>
    <row r="19" spans="2:12" x14ac:dyDescent="0.3">
      <c r="B19" s="919"/>
      <c r="C19" s="920"/>
      <c r="D19" s="920"/>
      <c r="E19" s="920"/>
      <c r="F19" s="920"/>
      <c r="G19" s="921"/>
      <c r="H19" s="919"/>
      <c r="I19" s="920"/>
      <c r="J19" s="920"/>
      <c r="K19" s="920"/>
      <c r="L19" s="921"/>
    </row>
    <row r="20" spans="2:12" x14ac:dyDescent="0.3">
      <c r="B20" s="919"/>
      <c r="C20" s="920"/>
      <c r="D20" s="920"/>
      <c r="E20" s="920"/>
      <c r="F20" s="920"/>
      <c r="G20" s="921"/>
      <c r="H20" s="919"/>
      <c r="I20" s="920"/>
      <c r="J20" s="920"/>
      <c r="K20" s="920"/>
      <c r="L20" s="921"/>
    </row>
    <row r="21" spans="2:12" x14ac:dyDescent="0.3">
      <c r="B21" s="919"/>
      <c r="C21" s="920"/>
      <c r="D21" s="920"/>
      <c r="E21" s="920"/>
      <c r="F21" s="920"/>
      <c r="G21" s="921"/>
      <c r="H21" s="919"/>
      <c r="I21" s="920"/>
      <c r="J21" s="920"/>
      <c r="K21" s="920"/>
      <c r="L21" s="921"/>
    </row>
    <row r="22" spans="2:12" x14ac:dyDescent="0.3">
      <c r="B22" s="919"/>
      <c r="C22" s="920"/>
      <c r="D22" s="920"/>
      <c r="E22" s="920"/>
      <c r="F22" s="920"/>
      <c r="G22" s="921"/>
      <c r="H22" s="919"/>
      <c r="I22" s="920"/>
      <c r="J22" s="920"/>
      <c r="K22" s="920"/>
      <c r="L22" s="921"/>
    </row>
    <row r="23" spans="2:12" x14ac:dyDescent="0.3">
      <c r="B23" s="919"/>
      <c r="C23" s="920"/>
      <c r="D23" s="920"/>
      <c r="E23" s="920"/>
      <c r="F23" s="920"/>
      <c r="G23" s="921"/>
      <c r="H23" s="919"/>
      <c r="I23" s="920"/>
      <c r="J23" s="920"/>
      <c r="K23" s="920"/>
      <c r="L23" s="921"/>
    </row>
    <row r="24" spans="2:12" ht="27.6" customHeight="1" x14ac:dyDescent="0.3">
      <c r="B24" s="907" t="s">
        <v>1101</v>
      </c>
      <c r="C24" s="908"/>
      <c r="D24" s="908"/>
      <c r="E24" s="908"/>
      <c r="F24" s="908"/>
      <c r="G24" s="909"/>
      <c r="H24" s="913" t="s">
        <v>1102</v>
      </c>
      <c r="I24" s="914"/>
      <c r="J24" s="914"/>
      <c r="K24" s="914"/>
      <c r="L24" s="915"/>
    </row>
    <row r="25" spans="2:12" ht="27" customHeight="1" thickBot="1" x14ac:dyDescent="0.35">
      <c r="B25" s="910"/>
      <c r="C25" s="911"/>
      <c r="D25" s="911"/>
      <c r="E25" s="911"/>
      <c r="F25" s="911"/>
      <c r="G25" s="912"/>
      <c r="H25" s="916"/>
      <c r="I25" s="917"/>
      <c r="J25" s="917"/>
      <c r="K25" s="917"/>
      <c r="L25" s="918"/>
    </row>
    <row r="26" spans="2:12" s="188" customFormat="1" ht="15" thickBot="1" x14ac:dyDescent="0.35">
      <c r="B26" s="925" t="s">
        <v>387</v>
      </c>
      <c r="C26" s="926"/>
      <c r="D26" s="926"/>
      <c r="E26" s="926"/>
      <c r="F26" s="926"/>
      <c r="G26" s="926"/>
      <c r="H26" s="926"/>
      <c r="I26" s="926"/>
      <c r="J26" s="926"/>
      <c r="K26" s="926"/>
      <c r="L26" s="927"/>
    </row>
    <row r="27" spans="2:12" x14ac:dyDescent="0.3">
      <c r="B27" s="922" t="s">
        <v>812</v>
      </c>
      <c r="C27" s="923"/>
      <c r="D27" s="923"/>
      <c r="E27" s="923"/>
      <c r="F27" s="923"/>
      <c r="G27" s="924"/>
      <c r="H27" s="922" t="s">
        <v>813</v>
      </c>
      <c r="I27" s="923"/>
      <c r="J27" s="923"/>
      <c r="K27" s="923"/>
      <c r="L27" s="924"/>
    </row>
    <row r="28" spans="2:12" x14ac:dyDescent="0.3">
      <c r="B28" s="919"/>
      <c r="C28" s="920"/>
      <c r="D28" s="920"/>
      <c r="E28" s="920"/>
      <c r="F28" s="920"/>
      <c r="G28" s="921"/>
      <c r="H28" s="919"/>
      <c r="I28" s="920"/>
      <c r="J28" s="920"/>
      <c r="K28" s="920"/>
      <c r="L28" s="921"/>
    </row>
    <row r="29" spans="2:12" x14ac:dyDescent="0.3">
      <c r="B29" s="919"/>
      <c r="C29" s="920"/>
      <c r="D29" s="920"/>
      <c r="E29" s="920"/>
      <c r="F29" s="920"/>
      <c r="G29" s="921"/>
      <c r="H29" s="919"/>
      <c r="I29" s="920"/>
      <c r="J29" s="920"/>
      <c r="K29" s="920"/>
      <c r="L29" s="921"/>
    </row>
    <row r="30" spans="2:12" x14ac:dyDescent="0.3">
      <c r="B30" s="919"/>
      <c r="C30" s="920"/>
      <c r="D30" s="920"/>
      <c r="E30" s="920"/>
      <c r="F30" s="920"/>
      <c r="G30" s="921"/>
      <c r="H30" s="919"/>
      <c r="I30" s="920"/>
      <c r="J30" s="920"/>
      <c r="K30" s="920"/>
      <c r="L30" s="921"/>
    </row>
    <row r="31" spans="2:12" x14ac:dyDescent="0.3">
      <c r="B31" s="919"/>
      <c r="C31" s="920"/>
      <c r="D31" s="920"/>
      <c r="E31" s="920"/>
      <c r="F31" s="920"/>
      <c r="G31" s="921"/>
      <c r="H31" s="919"/>
      <c r="I31" s="920"/>
      <c r="J31" s="920"/>
      <c r="K31" s="920"/>
      <c r="L31" s="921"/>
    </row>
    <row r="32" spans="2:12" x14ac:dyDescent="0.3">
      <c r="B32" s="919"/>
      <c r="C32" s="920"/>
      <c r="D32" s="920"/>
      <c r="E32" s="920"/>
      <c r="F32" s="920"/>
      <c r="G32" s="921"/>
      <c r="H32" s="919"/>
      <c r="I32" s="920"/>
      <c r="J32" s="920"/>
      <c r="K32" s="920"/>
      <c r="L32" s="921"/>
    </row>
    <row r="33" spans="2:12" x14ac:dyDescent="0.3">
      <c r="B33" s="919"/>
      <c r="C33" s="920"/>
      <c r="D33" s="920"/>
      <c r="E33" s="920"/>
      <c r="F33" s="920"/>
      <c r="G33" s="921"/>
      <c r="H33" s="919"/>
      <c r="I33" s="920"/>
      <c r="J33" s="920"/>
      <c r="K33" s="920"/>
      <c r="L33" s="921"/>
    </row>
    <row r="34" spans="2:12" x14ac:dyDescent="0.3">
      <c r="B34" s="919"/>
      <c r="C34" s="920"/>
      <c r="D34" s="920"/>
      <c r="E34" s="920"/>
      <c r="F34" s="920"/>
      <c r="G34" s="921"/>
      <c r="H34" s="919"/>
      <c r="I34" s="920"/>
      <c r="J34" s="920"/>
      <c r="K34" s="920"/>
      <c r="L34" s="921"/>
    </row>
    <row r="35" spans="2:12" x14ac:dyDescent="0.3">
      <c r="B35" s="919"/>
      <c r="C35" s="920"/>
      <c r="D35" s="920"/>
      <c r="E35" s="920"/>
      <c r="F35" s="920"/>
      <c r="G35" s="921"/>
      <c r="H35" s="919"/>
      <c r="I35" s="920"/>
      <c r="J35" s="920"/>
      <c r="K35" s="920"/>
      <c r="L35" s="921"/>
    </row>
    <row r="36" spans="2:12" x14ac:dyDescent="0.3">
      <c r="B36" s="919"/>
      <c r="C36" s="920"/>
      <c r="D36" s="920"/>
      <c r="E36" s="920"/>
      <c r="F36" s="920"/>
      <c r="G36" s="921"/>
      <c r="H36" s="919"/>
      <c r="I36" s="920"/>
      <c r="J36" s="920"/>
      <c r="K36" s="920"/>
      <c r="L36" s="921"/>
    </row>
    <row r="37" spans="2:12" x14ac:dyDescent="0.3">
      <c r="B37" s="919"/>
      <c r="C37" s="920"/>
      <c r="D37" s="920"/>
      <c r="E37" s="920"/>
      <c r="F37" s="920"/>
      <c r="G37" s="921"/>
      <c r="H37" s="919"/>
      <c r="I37" s="920"/>
      <c r="J37" s="920"/>
      <c r="K37" s="920"/>
      <c r="L37" s="921"/>
    </row>
    <row r="38" spans="2:12" x14ac:dyDescent="0.3">
      <c r="B38" s="919"/>
      <c r="C38" s="920"/>
      <c r="D38" s="920"/>
      <c r="E38" s="920"/>
      <c r="F38" s="920"/>
      <c r="G38" s="921"/>
      <c r="H38" s="919"/>
      <c r="I38" s="920"/>
      <c r="J38" s="920"/>
      <c r="K38" s="920"/>
      <c r="L38" s="921"/>
    </row>
    <row r="39" spans="2:12" x14ac:dyDescent="0.3">
      <c r="B39" s="919"/>
      <c r="C39" s="920"/>
      <c r="D39" s="920"/>
      <c r="E39" s="920"/>
      <c r="F39" s="920"/>
      <c r="G39" s="921"/>
      <c r="H39" s="919"/>
      <c r="I39" s="920"/>
      <c r="J39" s="920"/>
      <c r="K39" s="920"/>
      <c r="L39" s="921"/>
    </row>
    <row r="40" spans="2:12" ht="15" thickBot="1" x14ac:dyDescent="0.35">
      <c r="B40" s="919"/>
      <c r="C40" s="920"/>
      <c r="D40" s="920"/>
      <c r="E40" s="920"/>
      <c r="F40" s="920"/>
      <c r="G40" s="921"/>
      <c r="H40" s="919"/>
      <c r="I40" s="920"/>
      <c r="J40" s="920"/>
      <c r="K40" s="920"/>
      <c r="L40" s="921"/>
    </row>
    <row r="41" spans="2:12" ht="27" customHeight="1" x14ac:dyDescent="0.3">
      <c r="B41" s="948" t="s">
        <v>1097</v>
      </c>
      <c r="C41" s="941"/>
      <c r="D41" s="941"/>
      <c r="E41" s="941"/>
      <c r="F41" s="941"/>
      <c r="G41" s="942"/>
      <c r="H41" s="948" t="s">
        <v>1097</v>
      </c>
      <c r="I41" s="946"/>
      <c r="J41" s="946"/>
      <c r="K41" s="946"/>
      <c r="L41" s="947"/>
    </row>
    <row r="42" spans="2:12" ht="15" customHeight="1" thickBot="1" x14ac:dyDescent="0.35">
      <c r="B42" s="943"/>
      <c r="C42" s="944"/>
      <c r="D42" s="944"/>
      <c r="E42" s="944"/>
      <c r="F42" s="944"/>
      <c r="G42" s="945"/>
      <c r="H42" s="916"/>
      <c r="I42" s="917"/>
      <c r="J42" s="917"/>
      <c r="K42" s="917"/>
      <c r="L42" s="918"/>
    </row>
    <row r="43" spans="2:12" x14ac:dyDescent="0.3">
      <c r="B43" s="922" t="s">
        <v>812</v>
      </c>
      <c r="C43" s="923"/>
      <c r="D43" s="923"/>
      <c r="E43" s="923"/>
      <c r="F43" s="923"/>
      <c r="G43" s="924"/>
      <c r="H43" s="922" t="s">
        <v>813</v>
      </c>
      <c r="I43" s="923"/>
      <c r="J43" s="923"/>
      <c r="K43" s="923"/>
      <c r="L43" s="924"/>
    </row>
    <row r="44" spans="2:12" x14ac:dyDescent="0.3">
      <c r="B44" s="919"/>
      <c r="C44" s="920"/>
      <c r="D44" s="920"/>
      <c r="E44" s="920"/>
      <c r="F44" s="920"/>
      <c r="G44" s="921"/>
      <c r="H44" s="919"/>
      <c r="I44" s="920"/>
      <c r="J44" s="920"/>
      <c r="K44" s="920"/>
      <c r="L44" s="921"/>
    </row>
    <row r="45" spans="2:12" x14ac:dyDescent="0.3">
      <c r="B45" s="919"/>
      <c r="C45" s="920"/>
      <c r="D45" s="920"/>
      <c r="E45" s="920"/>
      <c r="F45" s="920"/>
      <c r="G45" s="921"/>
      <c r="H45" s="919"/>
      <c r="I45" s="920"/>
      <c r="J45" s="920"/>
      <c r="K45" s="920"/>
      <c r="L45" s="921"/>
    </row>
    <row r="46" spans="2:12" x14ac:dyDescent="0.3">
      <c r="B46" s="919"/>
      <c r="C46" s="920"/>
      <c r="D46" s="920"/>
      <c r="E46" s="920"/>
      <c r="F46" s="920"/>
      <c r="G46" s="921"/>
      <c r="H46" s="919"/>
      <c r="I46" s="920"/>
      <c r="J46" s="920"/>
      <c r="K46" s="920"/>
      <c r="L46" s="921"/>
    </row>
    <row r="47" spans="2:12" x14ac:dyDescent="0.3">
      <c r="B47" s="919"/>
      <c r="C47" s="920"/>
      <c r="D47" s="920"/>
      <c r="E47" s="920"/>
      <c r="F47" s="920"/>
      <c r="G47" s="921"/>
      <c r="H47" s="919"/>
      <c r="I47" s="920"/>
      <c r="J47" s="920"/>
      <c r="K47" s="920"/>
      <c r="L47" s="921"/>
    </row>
    <row r="48" spans="2:12" x14ac:dyDescent="0.3">
      <c r="B48" s="919"/>
      <c r="C48" s="920"/>
      <c r="D48" s="920"/>
      <c r="E48" s="920"/>
      <c r="F48" s="920"/>
      <c r="G48" s="921"/>
      <c r="H48" s="919"/>
      <c r="I48" s="920"/>
      <c r="J48" s="920"/>
      <c r="K48" s="920"/>
      <c r="L48" s="921"/>
    </row>
    <row r="49" spans="2:12" x14ac:dyDescent="0.3">
      <c r="B49" s="919"/>
      <c r="C49" s="920"/>
      <c r="D49" s="920"/>
      <c r="E49" s="920"/>
      <c r="F49" s="920"/>
      <c r="G49" s="921"/>
      <c r="H49" s="919"/>
      <c r="I49" s="920"/>
      <c r="J49" s="920"/>
      <c r="K49" s="920"/>
      <c r="L49" s="921"/>
    </row>
    <row r="50" spans="2:12" x14ac:dyDescent="0.3">
      <c r="B50" s="919"/>
      <c r="C50" s="920"/>
      <c r="D50" s="920"/>
      <c r="E50" s="920"/>
      <c r="F50" s="920"/>
      <c r="G50" s="921"/>
      <c r="H50" s="919"/>
      <c r="I50" s="920"/>
      <c r="J50" s="920"/>
      <c r="K50" s="920"/>
      <c r="L50" s="921"/>
    </row>
    <row r="51" spans="2:12" x14ac:dyDescent="0.3">
      <c r="B51" s="919"/>
      <c r="C51" s="920"/>
      <c r="D51" s="920"/>
      <c r="E51" s="920"/>
      <c r="F51" s="920"/>
      <c r="G51" s="921"/>
      <c r="H51" s="919"/>
      <c r="I51" s="920"/>
      <c r="J51" s="920"/>
      <c r="K51" s="920"/>
      <c r="L51" s="921"/>
    </row>
    <row r="52" spans="2:12" x14ac:dyDescent="0.3">
      <c r="B52" s="919"/>
      <c r="C52" s="920"/>
      <c r="D52" s="920"/>
      <c r="E52" s="920"/>
      <c r="F52" s="920"/>
      <c r="G52" s="921"/>
      <c r="H52" s="919"/>
      <c r="I52" s="920"/>
      <c r="J52" s="920"/>
      <c r="K52" s="920"/>
      <c r="L52" s="921"/>
    </row>
    <row r="53" spans="2:12" x14ac:dyDescent="0.3">
      <c r="B53" s="919"/>
      <c r="C53" s="920"/>
      <c r="D53" s="920"/>
      <c r="E53" s="920"/>
      <c r="F53" s="920"/>
      <c r="G53" s="921"/>
      <c r="H53" s="919"/>
      <c r="I53" s="920"/>
      <c r="J53" s="920"/>
      <c r="K53" s="920"/>
      <c r="L53" s="921"/>
    </row>
    <row r="54" spans="2:12" x14ac:dyDescent="0.3">
      <c r="B54" s="919"/>
      <c r="C54" s="920"/>
      <c r="D54" s="920"/>
      <c r="E54" s="920"/>
      <c r="F54" s="920"/>
      <c r="G54" s="921"/>
      <c r="H54" s="919"/>
      <c r="I54" s="920"/>
      <c r="J54" s="920"/>
      <c r="K54" s="920"/>
      <c r="L54" s="921"/>
    </row>
    <row r="55" spans="2:12" x14ac:dyDescent="0.3">
      <c r="B55" s="919"/>
      <c r="C55" s="920"/>
      <c r="D55" s="920"/>
      <c r="E55" s="920"/>
      <c r="F55" s="920"/>
      <c r="G55" s="921"/>
      <c r="H55" s="919"/>
      <c r="I55" s="920"/>
      <c r="J55" s="920"/>
      <c r="K55" s="920"/>
      <c r="L55" s="921"/>
    </row>
    <row r="56" spans="2:12" ht="15" thickBot="1" x14ac:dyDescent="0.35">
      <c r="B56" s="919"/>
      <c r="C56" s="920"/>
      <c r="D56" s="920"/>
      <c r="E56" s="920"/>
      <c r="F56" s="920"/>
      <c r="G56" s="921"/>
      <c r="H56" s="919"/>
      <c r="I56" s="920"/>
      <c r="J56" s="920"/>
      <c r="K56" s="920"/>
      <c r="L56" s="921"/>
    </row>
    <row r="57" spans="2:12" ht="31.2" customHeight="1" x14ac:dyDescent="0.3">
      <c r="B57" s="940" t="s">
        <v>1098</v>
      </c>
      <c r="C57" s="941"/>
      <c r="D57" s="941"/>
      <c r="E57" s="941"/>
      <c r="F57" s="941"/>
      <c r="G57" s="942"/>
      <c r="H57" s="940" t="s">
        <v>1098</v>
      </c>
      <c r="I57" s="946"/>
      <c r="J57" s="946"/>
      <c r="K57" s="946"/>
      <c r="L57" s="947"/>
    </row>
    <row r="58" spans="2:12" ht="18.600000000000001" customHeight="1" thickBot="1" x14ac:dyDescent="0.35">
      <c r="B58" s="943"/>
      <c r="C58" s="944"/>
      <c r="D58" s="944"/>
      <c r="E58" s="944"/>
      <c r="F58" s="944"/>
      <c r="G58" s="945"/>
      <c r="H58" s="916"/>
      <c r="I58" s="917"/>
      <c r="J58" s="917"/>
      <c r="K58" s="917"/>
      <c r="L58" s="918"/>
    </row>
  </sheetData>
  <mergeCells count="30">
    <mergeCell ref="B43:G56"/>
    <mergeCell ref="H43:L56"/>
    <mergeCell ref="B57:G58"/>
    <mergeCell ref="H57:L58"/>
    <mergeCell ref="B27:G40"/>
    <mergeCell ref="H27:L40"/>
    <mergeCell ref="B41:G42"/>
    <mergeCell ref="H41:L42"/>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L9"/>
    <mergeCell ref="B10:G23"/>
    <mergeCell ref="H10:L23"/>
    <mergeCell ref="B24:G25"/>
    <mergeCell ref="H24:L25"/>
    <mergeCell ref="B26:L26"/>
  </mergeCells>
  <printOptions horizontalCentered="1" verticalCentered="1"/>
  <pageMargins left="0.23622047244094491" right="0.23622047244094491" top="0.74803149606299213" bottom="0.74803149606299213" header="0.31496062992125984" footer="0.31496062992125984"/>
  <pageSetup scale="55" orientation="portrait" r:id="rId1"/>
  <headerFooter>
    <oddFooter>Página &amp;P&amp;R&amp;A</oddFooter>
  </headerFooter>
  <rowBreaks count="1" manualBreakCount="1">
    <brk id="26" min="1" max="12"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137"/>
  <sheetViews>
    <sheetView topLeftCell="A115" zoomScaleNormal="100" zoomScaleSheetLayoutView="100" zoomScalePageLayoutView="110" workbookViewId="0">
      <selection activeCell="O136" sqref="O136"/>
    </sheetView>
  </sheetViews>
  <sheetFormatPr baseColWidth="10" defaultColWidth="11.44140625" defaultRowHeight="14.4" x14ac:dyDescent="0.3"/>
  <cols>
    <col min="1" max="1" width="3.6640625" style="188" customWidth="1"/>
    <col min="2" max="2" width="4.6640625" style="188" customWidth="1"/>
    <col min="3" max="3" width="8.33203125" style="188" customWidth="1"/>
    <col min="4" max="4" width="8" style="188" customWidth="1"/>
    <col min="5" max="5" width="11.44140625" style="188"/>
    <col min="6" max="6" width="11.88671875" style="188" customWidth="1"/>
    <col min="7" max="7" width="9.5546875" style="188" customWidth="1"/>
    <col min="8" max="8" width="12" style="188" customWidth="1"/>
    <col min="9" max="9" width="13.88671875" style="188" bestFit="1" customWidth="1"/>
    <col min="10" max="10" width="13" style="188" customWidth="1"/>
    <col min="11" max="11" width="13.44140625" style="188" customWidth="1"/>
    <col min="12" max="12" width="6.88671875" style="188" customWidth="1"/>
    <col min="13" max="13" width="11.44140625" style="188" hidden="1" customWidth="1"/>
    <col min="14" max="16384" width="11.44140625" style="188"/>
  </cols>
  <sheetData>
    <row r="1" spans="2:13" x14ac:dyDescent="0.3">
      <c r="B1" s="886"/>
      <c r="C1" s="887"/>
      <c r="D1" s="888"/>
      <c r="E1" s="892" t="s">
        <v>393</v>
      </c>
      <c r="F1" s="892"/>
      <c r="G1" s="892"/>
      <c r="H1" s="892"/>
      <c r="I1" s="892"/>
      <c r="J1" s="892"/>
      <c r="K1" s="894"/>
      <c r="L1" s="895"/>
    </row>
    <row r="2" spans="2:13" ht="1.5" customHeight="1" x14ac:dyDescent="0.3">
      <c r="B2" s="889"/>
      <c r="C2" s="890"/>
      <c r="D2" s="891"/>
      <c r="E2" s="893"/>
      <c r="F2" s="893"/>
      <c r="G2" s="893"/>
      <c r="H2" s="893"/>
      <c r="I2" s="893"/>
      <c r="J2" s="893"/>
      <c r="K2" s="896"/>
      <c r="L2" s="897"/>
    </row>
    <row r="3" spans="2:13" ht="3.75" customHeight="1" x14ac:dyDescent="0.3">
      <c r="B3" s="889"/>
      <c r="C3" s="890"/>
      <c r="D3" s="891"/>
      <c r="E3" s="893"/>
      <c r="F3" s="893"/>
      <c r="G3" s="893"/>
      <c r="H3" s="893"/>
      <c r="I3" s="893"/>
      <c r="J3" s="893"/>
      <c r="K3" s="896"/>
      <c r="L3" s="897"/>
    </row>
    <row r="4" spans="2:13" ht="20.25" customHeight="1" x14ac:dyDescent="0.3">
      <c r="B4" s="889"/>
      <c r="C4" s="890"/>
      <c r="D4" s="891"/>
      <c r="E4" s="898" t="s">
        <v>488</v>
      </c>
      <c r="F4" s="898"/>
      <c r="G4" s="898"/>
      <c r="H4" s="898"/>
      <c r="I4" s="898"/>
      <c r="J4" s="898"/>
      <c r="K4" s="896"/>
      <c r="L4" s="897"/>
    </row>
    <row r="5" spans="2:13" ht="4.5" customHeight="1" x14ac:dyDescent="0.3">
      <c r="B5" s="889"/>
      <c r="C5" s="890"/>
      <c r="D5" s="891"/>
      <c r="E5" s="899"/>
      <c r="F5" s="899"/>
      <c r="G5" s="899"/>
      <c r="H5" s="899"/>
      <c r="I5" s="900" t="s">
        <v>462</v>
      </c>
      <c r="J5" s="901"/>
      <c r="K5" s="896"/>
      <c r="L5" s="897"/>
      <c r="M5" s="189"/>
    </row>
    <row r="6" spans="2:13" ht="24.9" customHeight="1" x14ac:dyDescent="0.3">
      <c r="B6" s="889"/>
      <c r="C6" s="890"/>
      <c r="D6" s="891"/>
      <c r="E6" s="190" t="s">
        <v>460</v>
      </c>
      <c r="F6" s="191"/>
      <c r="G6" s="192" t="s">
        <v>461</v>
      </c>
      <c r="H6" s="191"/>
      <c r="I6" s="900"/>
      <c r="J6" s="901"/>
      <c r="K6" s="902"/>
      <c r="L6" s="903"/>
    </row>
    <row r="7" spans="2:13" ht="24.9" customHeight="1" x14ac:dyDescent="0.3">
      <c r="B7" s="904" t="s">
        <v>395</v>
      </c>
      <c r="C7" s="904"/>
      <c r="D7" s="904"/>
      <c r="E7" s="904" t="s">
        <v>111</v>
      </c>
      <c r="F7" s="904"/>
      <c r="G7" s="904" t="s">
        <v>112</v>
      </c>
      <c r="H7" s="904"/>
      <c r="I7" s="201" t="s">
        <v>4</v>
      </c>
      <c r="J7" s="201" t="s">
        <v>2</v>
      </c>
      <c r="K7" s="905" t="s">
        <v>0</v>
      </c>
      <c r="L7" s="905"/>
    </row>
    <row r="8" spans="2:13" ht="24.9" customHeight="1" x14ac:dyDescent="0.3">
      <c r="B8" s="906" t="s">
        <v>398</v>
      </c>
      <c r="C8" s="906"/>
      <c r="D8" s="906"/>
      <c r="E8" s="904" t="s">
        <v>399</v>
      </c>
      <c r="F8" s="904"/>
      <c r="G8" s="904" t="s">
        <v>399</v>
      </c>
      <c r="H8" s="904"/>
      <c r="I8" s="193">
        <v>41944</v>
      </c>
      <c r="J8" s="201">
        <v>1</v>
      </c>
      <c r="K8" s="905" t="s">
        <v>463</v>
      </c>
      <c r="L8" s="905"/>
    </row>
    <row r="9" spans="2:13" ht="18.75" customHeight="1" x14ac:dyDescent="0.3">
      <c r="B9" s="981" t="s">
        <v>388</v>
      </c>
      <c r="C9" s="982"/>
      <c r="D9" s="982"/>
      <c r="E9" s="982"/>
      <c r="F9" s="982"/>
      <c r="G9" s="982"/>
      <c r="H9" s="982"/>
      <c r="I9" s="982"/>
      <c r="J9" s="982"/>
      <c r="K9" s="982"/>
      <c r="L9" s="983"/>
    </row>
    <row r="10" spans="2:13" ht="15.75" customHeight="1" x14ac:dyDescent="0.3">
      <c r="B10" s="919"/>
      <c r="C10" s="920"/>
      <c r="D10" s="920"/>
      <c r="E10" s="920"/>
      <c r="F10" s="920"/>
      <c r="G10" s="921"/>
      <c r="H10" s="919"/>
      <c r="I10" s="920"/>
      <c r="J10" s="920"/>
      <c r="K10" s="920"/>
      <c r="L10" s="921"/>
    </row>
    <row r="11" spans="2:13" ht="15" customHeight="1" x14ac:dyDescent="0.3">
      <c r="B11" s="919"/>
      <c r="C11" s="920"/>
      <c r="D11" s="920"/>
      <c r="E11" s="920"/>
      <c r="F11" s="920"/>
      <c r="G11" s="921"/>
      <c r="H11" s="919"/>
      <c r="I11" s="920"/>
      <c r="J11" s="920"/>
      <c r="K11" s="920"/>
      <c r="L11" s="921"/>
    </row>
    <row r="12" spans="2:13" ht="15" customHeight="1" x14ac:dyDescent="0.3">
      <c r="B12" s="919"/>
      <c r="C12" s="920"/>
      <c r="D12" s="920"/>
      <c r="E12" s="920"/>
      <c r="F12" s="920"/>
      <c r="G12" s="921"/>
      <c r="H12" s="919"/>
      <c r="I12" s="920"/>
      <c r="J12" s="920"/>
      <c r="K12" s="920"/>
      <c r="L12" s="921"/>
    </row>
    <row r="13" spans="2:13" ht="15" customHeight="1" x14ac:dyDescent="0.3">
      <c r="B13" s="919"/>
      <c r="C13" s="920"/>
      <c r="D13" s="920"/>
      <c r="E13" s="920"/>
      <c r="F13" s="920"/>
      <c r="G13" s="921"/>
      <c r="H13" s="919"/>
      <c r="I13" s="920"/>
      <c r="J13" s="920"/>
      <c r="K13" s="920"/>
      <c r="L13" s="921"/>
    </row>
    <row r="14" spans="2:13" ht="15" customHeight="1" x14ac:dyDescent="0.3">
      <c r="B14" s="919"/>
      <c r="C14" s="920"/>
      <c r="D14" s="920"/>
      <c r="E14" s="920"/>
      <c r="F14" s="920"/>
      <c r="G14" s="921"/>
      <c r="H14" s="919"/>
      <c r="I14" s="920"/>
      <c r="J14" s="920"/>
      <c r="K14" s="920"/>
      <c r="L14" s="921"/>
    </row>
    <row r="15" spans="2:13" ht="15" customHeight="1" x14ac:dyDescent="0.3">
      <c r="B15" s="919"/>
      <c r="C15" s="920"/>
      <c r="D15" s="920"/>
      <c r="E15" s="920"/>
      <c r="F15" s="920"/>
      <c r="G15" s="921"/>
      <c r="H15" s="919"/>
      <c r="I15" s="920"/>
      <c r="J15" s="920"/>
      <c r="K15" s="920"/>
      <c r="L15" s="921"/>
    </row>
    <row r="16" spans="2:13" ht="15" customHeight="1" x14ac:dyDescent="0.3">
      <c r="B16" s="919"/>
      <c r="C16" s="920"/>
      <c r="D16" s="920"/>
      <c r="E16" s="920"/>
      <c r="F16" s="920"/>
      <c r="G16" s="921"/>
      <c r="H16" s="919"/>
      <c r="I16" s="920"/>
      <c r="J16" s="920"/>
      <c r="K16" s="920"/>
      <c r="L16" s="921"/>
    </row>
    <row r="17" spans="2:12" ht="15" customHeight="1" x14ac:dyDescent="0.3">
      <c r="B17" s="919"/>
      <c r="C17" s="920"/>
      <c r="D17" s="920"/>
      <c r="E17" s="920"/>
      <c r="F17" s="920"/>
      <c r="G17" s="921"/>
      <c r="H17" s="919"/>
      <c r="I17" s="920"/>
      <c r="J17" s="920"/>
      <c r="K17" s="920"/>
      <c r="L17" s="921"/>
    </row>
    <row r="18" spans="2:12" ht="15" customHeight="1" x14ac:dyDescent="0.3">
      <c r="B18" s="919"/>
      <c r="C18" s="920"/>
      <c r="D18" s="920"/>
      <c r="E18" s="920"/>
      <c r="F18" s="920"/>
      <c r="G18" s="921"/>
      <c r="H18" s="919"/>
      <c r="I18" s="920"/>
      <c r="J18" s="920"/>
      <c r="K18" s="920"/>
      <c r="L18" s="921"/>
    </row>
    <row r="19" spans="2:12" ht="15" customHeight="1" x14ac:dyDescent="0.3">
      <c r="B19" s="919"/>
      <c r="C19" s="920"/>
      <c r="D19" s="920"/>
      <c r="E19" s="920"/>
      <c r="F19" s="920"/>
      <c r="G19" s="921"/>
      <c r="H19" s="919"/>
      <c r="I19" s="920"/>
      <c r="J19" s="920"/>
      <c r="K19" s="920"/>
      <c r="L19" s="921"/>
    </row>
    <row r="20" spans="2:12" ht="15" customHeight="1" x14ac:dyDescent="0.3">
      <c r="B20" s="919"/>
      <c r="C20" s="920"/>
      <c r="D20" s="920"/>
      <c r="E20" s="920"/>
      <c r="F20" s="920"/>
      <c r="G20" s="921"/>
      <c r="H20" s="919"/>
      <c r="I20" s="920"/>
      <c r="J20" s="920"/>
      <c r="K20" s="920"/>
      <c r="L20" s="921"/>
    </row>
    <row r="21" spans="2:12" ht="15" customHeight="1" x14ac:dyDescent="0.3">
      <c r="B21" s="919"/>
      <c r="C21" s="920"/>
      <c r="D21" s="920"/>
      <c r="E21" s="920"/>
      <c r="F21" s="920"/>
      <c r="G21" s="921"/>
      <c r="H21" s="919"/>
      <c r="I21" s="920"/>
      <c r="J21" s="920"/>
      <c r="K21" s="920"/>
      <c r="L21" s="921"/>
    </row>
    <row r="22" spans="2:12" ht="15" customHeight="1" x14ac:dyDescent="0.3">
      <c r="B22" s="919"/>
      <c r="C22" s="920"/>
      <c r="D22" s="920"/>
      <c r="E22" s="920"/>
      <c r="F22" s="920"/>
      <c r="G22" s="921"/>
      <c r="H22" s="919"/>
      <c r="I22" s="920"/>
      <c r="J22" s="920"/>
      <c r="K22" s="920"/>
      <c r="L22" s="921"/>
    </row>
    <row r="23" spans="2:12" ht="15" customHeight="1" thickBot="1" x14ac:dyDescent="0.35">
      <c r="B23" s="919"/>
      <c r="C23" s="920"/>
      <c r="D23" s="920"/>
      <c r="E23" s="920"/>
      <c r="F23" s="920"/>
      <c r="G23" s="921"/>
      <c r="H23" s="919"/>
      <c r="I23" s="920"/>
      <c r="J23" s="920"/>
      <c r="K23" s="920"/>
      <c r="L23" s="921"/>
    </row>
    <row r="24" spans="2:12" ht="15" customHeight="1" x14ac:dyDescent="0.3">
      <c r="B24" s="977" t="s">
        <v>1169</v>
      </c>
      <c r="C24" s="978"/>
      <c r="D24" s="978"/>
      <c r="E24" s="978"/>
      <c r="F24" s="978"/>
      <c r="G24" s="979"/>
      <c r="H24" s="966" t="s">
        <v>1170</v>
      </c>
      <c r="I24" s="972"/>
      <c r="J24" s="972"/>
      <c r="K24" s="972"/>
      <c r="L24" s="973"/>
    </row>
    <row r="25" spans="2:12" ht="38.25" customHeight="1" thickBot="1" x14ac:dyDescent="0.35">
      <c r="B25" s="952"/>
      <c r="C25" s="953"/>
      <c r="D25" s="953"/>
      <c r="E25" s="953"/>
      <c r="F25" s="953"/>
      <c r="G25" s="980"/>
      <c r="H25" s="974"/>
      <c r="I25" s="975"/>
      <c r="J25" s="975"/>
      <c r="K25" s="975"/>
      <c r="L25" s="976"/>
    </row>
    <row r="26" spans="2:12" ht="15.75" customHeight="1" x14ac:dyDescent="0.3">
      <c r="B26" s="919"/>
      <c r="C26" s="920"/>
      <c r="D26" s="920"/>
      <c r="E26" s="920"/>
      <c r="F26" s="920"/>
      <c r="G26" s="921"/>
      <c r="H26" s="919"/>
      <c r="I26" s="920"/>
      <c r="J26" s="920"/>
      <c r="K26" s="920"/>
      <c r="L26" s="921"/>
    </row>
    <row r="27" spans="2:12" x14ac:dyDescent="0.3">
      <c r="B27" s="919"/>
      <c r="C27" s="920"/>
      <c r="D27" s="920"/>
      <c r="E27" s="920"/>
      <c r="F27" s="920"/>
      <c r="G27" s="921"/>
      <c r="H27" s="919"/>
      <c r="I27" s="920"/>
      <c r="J27" s="920"/>
      <c r="K27" s="920"/>
      <c r="L27" s="921"/>
    </row>
    <row r="28" spans="2:12" x14ac:dyDescent="0.3">
      <c r="B28" s="919"/>
      <c r="C28" s="920"/>
      <c r="D28" s="920"/>
      <c r="E28" s="920"/>
      <c r="F28" s="920"/>
      <c r="G28" s="921"/>
      <c r="H28" s="919"/>
      <c r="I28" s="920"/>
      <c r="J28" s="920"/>
      <c r="K28" s="920"/>
      <c r="L28" s="921"/>
    </row>
    <row r="29" spans="2:12" x14ac:dyDescent="0.3">
      <c r="B29" s="919"/>
      <c r="C29" s="920"/>
      <c r="D29" s="920"/>
      <c r="E29" s="920"/>
      <c r="F29" s="920"/>
      <c r="G29" s="921"/>
      <c r="H29" s="919"/>
      <c r="I29" s="920"/>
      <c r="J29" s="920"/>
      <c r="K29" s="920"/>
      <c r="L29" s="921"/>
    </row>
    <row r="30" spans="2:12" x14ac:dyDescent="0.3">
      <c r="B30" s="919"/>
      <c r="C30" s="920"/>
      <c r="D30" s="920"/>
      <c r="E30" s="920"/>
      <c r="F30" s="920"/>
      <c r="G30" s="921"/>
      <c r="H30" s="919"/>
      <c r="I30" s="920"/>
      <c r="J30" s="920"/>
      <c r="K30" s="920"/>
      <c r="L30" s="921"/>
    </row>
    <row r="31" spans="2:12" x14ac:dyDescent="0.3">
      <c r="B31" s="919"/>
      <c r="C31" s="920"/>
      <c r="D31" s="920"/>
      <c r="E31" s="920"/>
      <c r="F31" s="920"/>
      <c r="G31" s="921"/>
      <c r="H31" s="919"/>
      <c r="I31" s="920"/>
      <c r="J31" s="920"/>
      <c r="K31" s="920"/>
      <c r="L31" s="921"/>
    </row>
    <row r="32" spans="2:12" x14ac:dyDescent="0.3">
      <c r="B32" s="919"/>
      <c r="C32" s="920"/>
      <c r="D32" s="920"/>
      <c r="E32" s="920"/>
      <c r="F32" s="920"/>
      <c r="G32" s="921"/>
      <c r="H32" s="919"/>
      <c r="I32" s="920"/>
      <c r="J32" s="920"/>
      <c r="K32" s="920"/>
      <c r="L32" s="921"/>
    </row>
    <row r="33" spans="2:12" x14ac:dyDescent="0.3">
      <c r="B33" s="919"/>
      <c r="C33" s="920"/>
      <c r="D33" s="920"/>
      <c r="E33" s="920"/>
      <c r="F33" s="920"/>
      <c r="G33" s="921"/>
      <c r="H33" s="919"/>
      <c r="I33" s="920"/>
      <c r="J33" s="920"/>
      <c r="K33" s="920"/>
      <c r="L33" s="921"/>
    </row>
    <row r="34" spans="2:12" x14ac:dyDescent="0.3">
      <c r="B34" s="919"/>
      <c r="C34" s="920"/>
      <c r="D34" s="920"/>
      <c r="E34" s="920"/>
      <c r="F34" s="920"/>
      <c r="G34" s="921"/>
      <c r="H34" s="919"/>
      <c r="I34" s="920"/>
      <c r="J34" s="920"/>
      <c r="K34" s="920"/>
      <c r="L34" s="921"/>
    </row>
    <row r="35" spans="2:12" x14ac:dyDescent="0.3">
      <c r="B35" s="919"/>
      <c r="C35" s="920"/>
      <c r="D35" s="920"/>
      <c r="E35" s="920"/>
      <c r="F35" s="920"/>
      <c r="G35" s="921"/>
      <c r="H35" s="919"/>
      <c r="I35" s="920"/>
      <c r="J35" s="920"/>
      <c r="K35" s="920"/>
      <c r="L35" s="921"/>
    </row>
    <row r="36" spans="2:12" x14ac:dyDescent="0.3">
      <c r="B36" s="919"/>
      <c r="C36" s="920"/>
      <c r="D36" s="920"/>
      <c r="E36" s="920"/>
      <c r="F36" s="920"/>
      <c r="G36" s="921"/>
      <c r="H36" s="919"/>
      <c r="I36" s="920"/>
      <c r="J36" s="920"/>
      <c r="K36" s="920"/>
      <c r="L36" s="921"/>
    </row>
    <row r="37" spans="2:12" x14ac:dyDescent="0.3">
      <c r="B37" s="919"/>
      <c r="C37" s="920"/>
      <c r="D37" s="920"/>
      <c r="E37" s="920"/>
      <c r="F37" s="920"/>
      <c r="G37" s="921"/>
      <c r="H37" s="919"/>
      <c r="I37" s="920"/>
      <c r="J37" s="920"/>
      <c r="K37" s="920"/>
      <c r="L37" s="921"/>
    </row>
    <row r="38" spans="2:12" x14ac:dyDescent="0.3">
      <c r="B38" s="919"/>
      <c r="C38" s="920"/>
      <c r="D38" s="920"/>
      <c r="E38" s="920"/>
      <c r="F38" s="920"/>
      <c r="G38" s="921"/>
      <c r="H38" s="919"/>
      <c r="I38" s="920"/>
      <c r="J38" s="920"/>
      <c r="K38" s="920"/>
      <c r="L38" s="921"/>
    </row>
    <row r="39" spans="2:12" ht="15" thickBot="1" x14ac:dyDescent="0.35">
      <c r="B39" s="919"/>
      <c r="C39" s="920"/>
      <c r="D39" s="920"/>
      <c r="E39" s="920"/>
      <c r="F39" s="920"/>
      <c r="G39" s="921"/>
      <c r="H39" s="919"/>
      <c r="I39" s="920"/>
      <c r="J39" s="920"/>
      <c r="K39" s="920"/>
      <c r="L39" s="921"/>
    </row>
    <row r="40" spans="2:12" ht="15" customHeight="1" x14ac:dyDescent="0.3">
      <c r="B40" s="977" t="s">
        <v>1171</v>
      </c>
      <c r="C40" s="978"/>
      <c r="D40" s="978"/>
      <c r="E40" s="978"/>
      <c r="F40" s="978"/>
      <c r="G40" s="979"/>
      <c r="H40" s="966" t="s">
        <v>1172</v>
      </c>
      <c r="I40" s="972"/>
      <c r="J40" s="972"/>
      <c r="K40" s="972"/>
      <c r="L40" s="973"/>
    </row>
    <row r="41" spans="2:12" ht="33.75" customHeight="1" thickBot="1" x14ac:dyDescent="0.35">
      <c r="B41" s="952"/>
      <c r="C41" s="953"/>
      <c r="D41" s="953"/>
      <c r="E41" s="953"/>
      <c r="F41" s="953"/>
      <c r="G41" s="980"/>
      <c r="H41" s="974"/>
      <c r="I41" s="975"/>
      <c r="J41" s="975"/>
      <c r="K41" s="975"/>
      <c r="L41" s="976"/>
    </row>
    <row r="42" spans="2:12" ht="22.5" customHeight="1" x14ac:dyDescent="0.3">
      <c r="B42" s="981" t="s">
        <v>387</v>
      </c>
      <c r="C42" s="982"/>
      <c r="D42" s="982"/>
      <c r="E42" s="982"/>
      <c r="F42" s="982"/>
      <c r="G42" s="982"/>
      <c r="H42" s="982"/>
      <c r="I42" s="982"/>
      <c r="J42" s="982"/>
      <c r="K42" s="982"/>
      <c r="L42" s="983"/>
    </row>
    <row r="43" spans="2:12" x14ac:dyDescent="0.3">
      <c r="B43" s="919"/>
      <c r="C43" s="920"/>
      <c r="D43" s="920"/>
      <c r="E43" s="920"/>
      <c r="F43" s="920"/>
      <c r="G43" s="921"/>
      <c r="H43" s="919"/>
      <c r="I43" s="920"/>
      <c r="J43" s="920"/>
      <c r="K43" s="920"/>
      <c r="L43" s="921"/>
    </row>
    <row r="44" spans="2:12" x14ac:dyDescent="0.3">
      <c r="B44" s="919"/>
      <c r="C44" s="920"/>
      <c r="D44" s="920"/>
      <c r="E44" s="920"/>
      <c r="F44" s="920"/>
      <c r="G44" s="921"/>
      <c r="H44" s="919"/>
      <c r="I44" s="920"/>
      <c r="J44" s="920"/>
      <c r="K44" s="920"/>
      <c r="L44" s="921"/>
    </row>
    <row r="45" spans="2:12" x14ac:dyDescent="0.3">
      <c r="B45" s="919"/>
      <c r="C45" s="920"/>
      <c r="D45" s="920"/>
      <c r="E45" s="920"/>
      <c r="F45" s="920"/>
      <c r="G45" s="921"/>
      <c r="H45" s="919"/>
      <c r="I45" s="920"/>
      <c r="J45" s="920"/>
      <c r="K45" s="920"/>
      <c r="L45" s="921"/>
    </row>
    <row r="46" spans="2:12" x14ac:dyDescent="0.3">
      <c r="B46" s="919"/>
      <c r="C46" s="920"/>
      <c r="D46" s="920"/>
      <c r="E46" s="920"/>
      <c r="F46" s="920"/>
      <c r="G46" s="921"/>
      <c r="H46" s="919"/>
      <c r="I46" s="920"/>
      <c r="J46" s="920"/>
      <c r="K46" s="920"/>
      <c r="L46" s="921"/>
    </row>
    <row r="47" spans="2:12" x14ac:dyDescent="0.3">
      <c r="B47" s="919"/>
      <c r="C47" s="920"/>
      <c r="D47" s="920"/>
      <c r="E47" s="920"/>
      <c r="F47" s="920"/>
      <c r="G47" s="921"/>
      <c r="H47" s="919"/>
      <c r="I47" s="920"/>
      <c r="J47" s="920"/>
      <c r="K47" s="920"/>
      <c r="L47" s="921"/>
    </row>
    <row r="48" spans="2:12" x14ac:dyDescent="0.3">
      <c r="B48" s="919"/>
      <c r="C48" s="920"/>
      <c r="D48" s="920"/>
      <c r="E48" s="920"/>
      <c r="F48" s="920"/>
      <c r="G48" s="921"/>
      <c r="H48" s="919"/>
      <c r="I48" s="920"/>
      <c r="J48" s="920"/>
      <c r="K48" s="920"/>
      <c r="L48" s="921"/>
    </row>
    <row r="49" spans="2:12" x14ac:dyDescent="0.3">
      <c r="B49" s="919"/>
      <c r="C49" s="920"/>
      <c r="D49" s="920"/>
      <c r="E49" s="920"/>
      <c r="F49" s="920"/>
      <c r="G49" s="921"/>
      <c r="H49" s="919"/>
      <c r="I49" s="920"/>
      <c r="J49" s="920"/>
      <c r="K49" s="920"/>
      <c r="L49" s="921"/>
    </row>
    <row r="50" spans="2:12" x14ac:dyDescent="0.3">
      <c r="B50" s="919"/>
      <c r="C50" s="920"/>
      <c r="D50" s="920"/>
      <c r="E50" s="920"/>
      <c r="F50" s="920"/>
      <c r="G50" s="921"/>
      <c r="H50" s="919"/>
      <c r="I50" s="920"/>
      <c r="J50" s="920"/>
      <c r="K50" s="920"/>
      <c r="L50" s="921"/>
    </row>
    <row r="51" spans="2:12" x14ac:dyDescent="0.3">
      <c r="B51" s="919"/>
      <c r="C51" s="920"/>
      <c r="D51" s="920"/>
      <c r="E51" s="920"/>
      <c r="F51" s="920"/>
      <c r="G51" s="921"/>
      <c r="H51" s="919"/>
      <c r="I51" s="920"/>
      <c r="J51" s="920"/>
      <c r="K51" s="920"/>
      <c r="L51" s="921"/>
    </row>
    <row r="52" spans="2:12" x14ac:dyDescent="0.3">
      <c r="B52" s="919"/>
      <c r="C52" s="920"/>
      <c r="D52" s="920"/>
      <c r="E52" s="920"/>
      <c r="F52" s="920"/>
      <c r="G52" s="921"/>
      <c r="H52" s="919"/>
      <c r="I52" s="920"/>
      <c r="J52" s="920"/>
      <c r="K52" s="920"/>
      <c r="L52" s="921"/>
    </row>
    <row r="53" spans="2:12" x14ac:dyDescent="0.3">
      <c r="B53" s="919"/>
      <c r="C53" s="920"/>
      <c r="D53" s="920"/>
      <c r="E53" s="920"/>
      <c r="F53" s="920"/>
      <c r="G53" s="921"/>
      <c r="H53" s="919"/>
      <c r="I53" s="920"/>
      <c r="J53" s="920"/>
      <c r="K53" s="920"/>
      <c r="L53" s="921"/>
    </row>
    <row r="54" spans="2:12" x14ac:dyDescent="0.3">
      <c r="B54" s="919"/>
      <c r="C54" s="920"/>
      <c r="D54" s="920"/>
      <c r="E54" s="920"/>
      <c r="F54" s="920"/>
      <c r="G54" s="921"/>
      <c r="H54" s="919"/>
      <c r="I54" s="920"/>
      <c r="J54" s="920"/>
      <c r="K54" s="920"/>
      <c r="L54" s="921"/>
    </row>
    <row r="55" spans="2:12" x14ac:dyDescent="0.3">
      <c r="B55" s="919"/>
      <c r="C55" s="920"/>
      <c r="D55" s="920"/>
      <c r="E55" s="920"/>
      <c r="F55" s="920"/>
      <c r="G55" s="921"/>
      <c r="H55" s="919"/>
      <c r="I55" s="920"/>
      <c r="J55" s="920"/>
      <c r="K55" s="920"/>
      <c r="L55" s="921"/>
    </row>
    <row r="56" spans="2:12" ht="15" thickBot="1" x14ac:dyDescent="0.35">
      <c r="B56" s="919"/>
      <c r="C56" s="920"/>
      <c r="D56" s="920"/>
      <c r="E56" s="920"/>
      <c r="F56" s="920"/>
      <c r="G56" s="921"/>
      <c r="H56" s="919"/>
      <c r="I56" s="920"/>
      <c r="J56" s="920"/>
      <c r="K56" s="920"/>
      <c r="L56" s="921"/>
    </row>
    <row r="57" spans="2:12" ht="15" customHeight="1" x14ac:dyDescent="0.3">
      <c r="B57" s="966" t="s">
        <v>1173</v>
      </c>
      <c r="C57" s="967"/>
      <c r="D57" s="967"/>
      <c r="E57" s="967"/>
      <c r="F57" s="967"/>
      <c r="G57" s="968"/>
      <c r="H57" s="966" t="s">
        <v>1174</v>
      </c>
      <c r="I57" s="972"/>
      <c r="J57" s="972"/>
      <c r="K57" s="972"/>
      <c r="L57" s="973"/>
    </row>
    <row r="58" spans="2:12" ht="37.5" customHeight="1" thickBot="1" x14ac:dyDescent="0.35">
      <c r="B58" s="969"/>
      <c r="C58" s="970"/>
      <c r="D58" s="970"/>
      <c r="E58" s="970"/>
      <c r="F58" s="970"/>
      <c r="G58" s="971"/>
      <c r="H58" s="974"/>
      <c r="I58" s="975"/>
      <c r="J58" s="975"/>
      <c r="K58" s="975"/>
      <c r="L58" s="976"/>
    </row>
    <row r="59" spans="2:12" x14ac:dyDescent="0.3">
      <c r="B59" s="919"/>
      <c r="C59" s="920"/>
      <c r="D59" s="920"/>
      <c r="E59" s="920"/>
      <c r="F59" s="920"/>
      <c r="G59" s="921"/>
      <c r="H59" s="919"/>
      <c r="I59" s="920"/>
      <c r="J59" s="920"/>
      <c r="K59" s="920"/>
      <c r="L59" s="921"/>
    </row>
    <row r="60" spans="2:12" x14ac:dyDescent="0.3">
      <c r="B60" s="919"/>
      <c r="C60" s="920"/>
      <c r="D60" s="920"/>
      <c r="E60" s="920"/>
      <c r="F60" s="920"/>
      <c r="G60" s="921"/>
      <c r="H60" s="919"/>
      <c r="I60" s="920"/>
      <c r="J60" s="920"/>
      <c r="K60" s="920"/>
      <c r="L60" s="921"/>
    </row>
    <row r="61" spans="2:12" x14ac:dyDescent="0.3">
      <c r="B61" s="919"/>
      <c r="C61" s="920"/>
      <c r="D61" s="920"/>
      <c r="E61" s="920"/>
      <c r="F61" s="920"/>
      <c r="G61" s="921"/>
      <c r="H61" s="919"/>
      <c r="I61" s="920"/>
      <c r="J61" s="920"/>
      <c r="K61" s="920"/>
      <c r="L61" s="921"/>
    </row>
    <row r="62" spans="2:12" x14ac:dyDescent="0.3">
      <c r="B62" s="919"/>
      <c r="C62" s="920"/>
      <c r="D62" s="920"/>
      <c r="E62" s="920"/>
      <c r="F62" s="920"/>
      <c r="G62" s="921"/>
      <c r="H62" s="919"/>
      <c r="I62" s="920"/>
      <c r="J62" s="920"/>
      <c r="K62" s="920"/>
      <c r="L62" s="921"/>
    </row>
    <row r="63" spans="2:12" x14ac:dyDescent="0.3">
      <c r="B63" s="919"/>
      <c r="C63" s="920"/>
      <c r="D63" s="920"/>
      <c r="E63" s="920"/>
      <c r="F63" s="920"/>
      <c r="G63" s="921"/>
      <c r="H63" s="919"/>
      <c r="I63" s="920"/>
      <c r="J63" s="920"/>
      <c r="K63" s="920"/>
      <c r="L63" s="921"/>
    </row>
    <row r="64" spans="2:12" x14ac:dyDescent="0.3">
      <c r="B64" s="919"/>
      <c r="C64" s="920"/>
      <c r="D64" s="920"/>
      <c r="E64" s="920"/>
      <c r="F64" s="920"/>
      <c r="G64" s="921"/>
      <c r="H64" s="919"/>
      <c r="I64" s="920"/>
      <c r="J64" s="920"/>
      <c r="K64" s="920"/>
      <c r="L64" s="921"/>
    </row>
    <row r="65" spans="2:12" x14ac:dyDescent="0.3">
      <c r="B65" s="919"/>
      <c r="C65" s="920"/>
      <c r="D65" s="920"/>
      <c r="E65" s="920"/>
      <c r="F65" s="920"/>
      <c r="G65" s="921"/>
      <c r="H65" s="919"/>
      <c r="I65" s="920"/>
      <c r="J65" s="920"/>
      <c r="K65" s="920"/>
      <c r="L65" s="921"/>
    </row>
    <row r="66" spans="2:12" x14ac:dyDescent="0.3">
      <c r="B66" s="919"/>
      <c r="C66" s="920"/>
      <c r="D66" s="920"/>
      <c r="E66" s="920"/>
      <c r="F66" s="920"/>
      <c r="G66" s="921"/>
      <c r="H66" s="919"/>
      <c r="I66" s="920"/>
      <c r="J66" s="920"/>
      <c r="K66" s="920"/>
      <c r="L66" s="921"/>
    </row>
    <row r="67" spans="2:12" x14ac:dyDescent="0.3">
      <c r="B67" s="919"/>
      <c r="C67" s="920"/>
      <c r="D67" s="920"/>
      <c r="E67" s="920"/>
      <c r="F67" s="920"/>
      <c r="G67" s="921"/>
      <c r="H67" s="919"/>
      <c r="I67" s="920"/>
      <c r="J67" s="920"/>
      <c r="K67" s="920"/>
      <c r="L67" s="921"/>
    </row>
    <row r="68" spans="2:12" x14ac:dyDescent="0.3">
      <c r="B68" s="919"/>
      <c r="C68" s="920"/>
      <c r="D68" s="920"/>
      <c r="E68" s="920"/>
      <c r="F68" s="920"/>
      <c r="G68" s="921"/>
      <c r="H68" s="919"/>
      <c r="I68" s="920"/>
      <c r="J68" s="920"/>
      <c r="K68" s="920"/>
      <c r="L68" s="921"/>
    </row>
    <row r="69" spans="2:12" x14ac:dyDescent="0.3">
      <c r="B69" s="919"/>
      <c r="C69" s="920"/>
      <c r="D69" s="920"/>
      <c r="E69" s="920"/>
      <c r="F69" s="920"/>
      <c r="G69" s="921"/>
      <c r="H69" s="919"/>
      <c r="I69" s="920"/>
      <c r="J69" s="920"/>
      <c r="K69" s="920"/>
      <c r="L69" s="921"/>
    </row>
    <row r="70" spans="2:12" x14ac:dyDescent="0.3">
      <c r="B70" s="919"/>
      <c r="C70" s="920"/>
      <c r="D70" s="920"/>
      <c r="E70" s="920"/>
      <c r="F70" s="920"/>
      <c r="G70" s="921"/>
      <c r="H70" s="919"/>
      <c r="I70" s="920"/>
      <c r="J70" s="920"/>
      <c r="K70" s="920"/>
      <c r="L70" s="921"/>
    </row>
    <row r="71" spans="2:12" x14ac:dyDescent="0.3">
      <c r="B71" s="919"/>
      <c r="C71" s="920"/>
      <c r="D71" s="920"/>
      <c r="E71" s="920"/>
      <c r="F71" s="920"/>
      <c r="G71" s="921"/>
      <c r="H71" s="919"/>
      <c r="I71" s="920"/>
      <c r="J71" s="920"/>
      <c r="K71" s="920"/>
      <c r="L71" s="921"/>
    </row>
    <row r="72" spans="2:12" ht="15" thickBot="1" x14ac:dyDescent="0.35">
      <c r="B72" s="919"/>
      <c r="C72" s="920"/>
      <c r="D72" s="920"/>
      <c r="E72" s="920"/>
      <c r="F72" s="920"/>
      <c r="G72" s="921"/>
      <c r="H72" s="919"/>
      <c r="I72" s="920"/>
      <c r="J72" s="920"/>
      <c r="K72" s="920"/>
      <c r="L72" s="921"/>
    </row>
    <row r="73" spans="2:12" ht="15" customHeight="1" x14ac:dyDescent="0.3">
      <c r="B73" s="966" t="s">
        <v>1175</v>
      </c>
      <c r="C73" s="967"/>
      <c r="D73" s="967"/>
      <c r="E73" s="967"/>
      <c r="F73" s="967"/>
      <c r="G73" s="968"/>
      <c r="H73" s="966" t="s">
        <v>1176</v>
      </c>
      <c r="I73" s="972"/>
      <c r="J73" s="972"/>
      <c r="K73" s="972"/>
      <c r="L73" s="973"/>
    </row>
    <row r="74" spans="2:12" ht="48.75" customHeight="1" thickBot="1" x14ac:dyDescent="0.35">
      <c r="B74" s="969"/>
      <c r="C74" s="970"/>
      <c r="D74" s="970"/>
      <c r="E74" s="970"/>
      <c r="F74" s="970"/>
      <c r="G74" s="971"/>
      <c r="H74" s="974"/>
      <c r="I74" s="975"/>
      <c r="J74" s="975"/>
      <c r="K74" s="975"/>
      <c r="L74" s="976"/>
    </row>
    <row r="75" spans="2:12" ht="22.5" customHeight="1" x14ac:dyDescent="0.3">
      <c r="B75" s="984" t="s">
        <v>389</v>
      </c>
      <c r="C75" s="985"/>
      <c r="D75" s="985"/>
      <c r="E75" s="985"/>
      <c r="F75" s="985"/>
      <c r="G75" s="985"/>
      <c r="H75" s="985"/>
      <c r="I75" s="985"/>
      <c r="J75" s="985"/>
      <c r="K75" s="985"/>
      <c r="L75" s="986"/>
    </row>
    <row r="76" spans="2:12" x14ac:dyDescent="0.3">
      <c r="B76" s="919"/>
      <c r="C76" s="920"/>
      <c r="D76" s="920"/>
      <c r="E76" s="920"/>
      <c r="F76" s="920"/>
      <c r="G76" s="921"/>
      <c r="H76" s="919"/>
      <c r="I76" s="920"/>
      <c r="J76" s="920"/>
      <c r="K76" s="920"/>
      <c r="L76" s="921"/>
    </row>
    <row r="77" spans="2:12" x14ac:dyDescent="0.3">
      <c r="B77" s="919"/>
      <c r="C77" s="920"/>
      <c r="D77" s="920"/>
      <c r="E77" s="920"/>
      <c r="F77" s="920"/>
      <c r="G77" s="921"/>
      <c r="H77" s="919"/>
      <c r="I77" s="920"/>
      <c r="J77" s="920"/>
      <c r="K77" s="920"/>
      <c r="L77" s="921"/>
    </row>
    <row r="78" spans="2:12" x14ac:dyDescent="0.3">
      <c r="B78" s="919"/>
      <c r="C78" s="920"/>
      <c r="D78" s="920"/>
      <c r="E78" s="920"/>
      <c r="F78" s="920"/>
      <c r="G78" s="921"/>
      <c r="H78" s="919"/>
      <c r="I78" s="920"/>
      <c r="J78" s="920"/>
      <c r="K78" s="920"/>
      <c r="L78" s="921"/>
    </row>
    <row r="79" spans="2:12" x14ac:dyDescent="0.3">
      <c r="B79" s="919"/>
      <c r="C79" s="920"/>
      <c r="D79" s="920"/>
      <c r="E79" s="920"/>
      <c r="F79" s="920"/>
      <c r="G79" s="921"/>
      <c r="H79" s="919"/>
      <c r="I79" s="920"/>
      <c r="J79" s="920"/>
      <c r="K79" s="920"/>
      <c r="L79" s="921"/>
    </row>
    <row r="80" spans="2:12" x14ac:dyDescent="0.3">
      <c r="B80" s="919"/>
      <c r="C80" s="920"/>
      <c r="D80" s="920"/>
      <c r="E80" s="920"/>
      <c r="F80" s="920"/>
      <c r="G80" s="921"/>
      <c r="H80" s="919"/>
      <c r="I80" s="920"/>
      <c r="J80" s="920"/>
      <c r="K80" s="920"/>
      <c r="L80" s="921"/>
    </row>
    <row r="81" spans="2:12" x14ac:dyDescent="0.3">
      <c r="B81" s="919"/>
      <c r="C81" s="920"/>
      <c r="D81" s="920"/>
      <c r="E81" s="920"/>
      <c r="F81" s="920"/>
      <c r="G81" s="921"/>
      <c r="H81" s="919"/>
      <c r="I81" s="920"/>
      <c r="J81" s="920"/>
      <c r="K81" s="920"/>
      <c r="L81" s="921"/>
    </row>
    <row r="82" spans="2:12" x14ac:dyDescent="0.3">
      <c r="B82" s="919"/>
      <c r="C82" s="920"/>
      <c r="D82" s="920"/>
      <c r="E82" s="920"/>
      <c r="F82" s="920"/>
      <c r="G82" s="921"/>
      <c r="H82" s="919"/>
      <c r="I82" s="920"/>
      <c r="J82" s="920"/>
      <c r="K82" s="920"/>
      <c r="L82" s="921"/>
    </row>
    <row r="83" spans="2:12" x14ac:dyDescent="0.3">
      <c r="B83" s="919"/>
      <c r="C83" s="920"/>
      <c r="D83" s="920"/>
      <c r="E83" s="920"/>
      <c r="F83" s="920"/>
      <c r="G83" s="921"/>
      <c r="H83" s="919"/>
      <c r="I83" s="920"/>
      <c r="J83" s="920"/>
      <c r="K83" s="920"/>
      <c r="L83" s="921"/>
    </row>
    <row r="84" spans="2:12" x14ac:dyDescent="0.3">
      <c r="B84" s="919"/>
      <c r="C84" s="920"/>
      <c r="D84" s="920"/>
      <c r="E84" s="920"/>
      <c r="F84" s="920"/>
      <c r="G84" s="921"/>
      <c r="H84" s="919"/>
      <c r="I84" s="920"/>
      <c r="J84" s="920"/>
      <c r="K84" s="920"/>
      <c r="L84" s="921"/>
    </row>
    <row r="85" spans="2:12" ht="15.75" customHeight="1" x14ac:dyDescent="0.3">
      <c r="B85" s="919"/>
      <c r="C85" s="920"/>
      <c r="D85" s="920"/>
      <c r="E85" s="920"/>
      <c r="F85" s="920"/>
      <c r="G85" s="921"/>
      <c r="H85" s="919"/>
      <c r="I85" s="920"/>
      <c r="J85" s="920"/>
      <c r="K85" s="920"/>
      <c r="L85" s="921"/>
    </row>
    <row r="86" spans="2:12" x14ac:dyDescent="0.3">
      <c r="B86" s="919"/>
      <c r="C86" s="920"/>
      <c r="D86" s="920"/>
      <c r="E86" s="920"/>
      <c r="F86" s="920"/>
      <c r="G86" s="921"/>
      <c r="H86" s="919"/>
      <c r="I86" s="920"/>
      <c r="J86" s="920"/>
      <c r="K86" s="920"/>
      <c r="L86" s="921"/>
    </row>
    <row r="87" spans="2:12" x14ac:dyDescent="0.3">
      <c r="B87" s="919"/>
      <c r="C87" s="920"/>
      <c r="D87" s="920"/>
      <c r="E87" s="920"/>
      <c r="F87" s="920"/>
      <c r="G87" s="921"/>
      <c r="H87" s="919"/>
      <c r="I87" s="920"/>
      <c r="J87" s="920"/>
      <c r="K87" s="920"/>
      <c r="L87" s="921"/>
    </row>
    <row r="88" spans="2:12" x14ac:dyDescent="0.3">
      <c r="B88" s="919"/>
      <c r="C88" s="920"/>
      <c r="D88" s="920"/>
      <c r="E88" s="920"/>
      <c r="F88" s="920"/>
      <c r="G88" s="921"/>
      <c r="H88" s="919"/>
      <c r="I88" s="920"/>
      <c r="J88" s="920"/>
      <c r="K88" s="920"/>
      <c r="L88" s="921"/>
    </row>
    <row r="89" spans="2:12" ht="15" thickBot="1" x14ac:dyDescent="0.35">
      <c r="B89" s="919"/>
      <c r="C89" s="920"/>
      <c r="D89" s="920"/>
      <c r="E89" s="920"/>
      <c r="F89" s="920"/>
      <c r="G89" s="921"/>
      <c r="H89" s="919"/>
      <c r="I89" s="920"/>
      <c r="J89" s="920"/>
      <c r="K89" s="920"/>
      <c r="L89" s="921"/>
    </row>
    <row r="90" spans="2:12" ht="48.75" customHeight="1" thickBot="1" x14ac:dyDescent="0.35">
      <c r="B90" s="961" t="s">
        <v>1177</v>
      </c>
      <c r="C90" s="962"/>
      <c r="D90" s="962"/>
      <c r="E90" s="962"/>
      <c r="F90" s="962"/>
      <c r="G90" s="963"/>
      <c r="H90" s="961" t="s">
        <v>1178</v>
      </c>
      <c r="I90" s="964"/>
      <c r="J90" s="964"/>
      <c r="K90" s="964"/>
      <c r="L90" s="965"/>
    </row>
    <row r="91" spans="2:12" x14ac:dyDescent="0.3">
      <c r="B91" s="919"/>
      <c r="C91" s="920"/>
      <c r="D91" s="920"/>
      <c r="E91" s="920"/>
      <c r="F91" s="920"/>
      <c r="G91" s="921"/>
      <c r="H91" s="919"/>
      <c r="I91" s="920"/>
      <c r="J91" s="920"/>
      <c r="K91" s="920"/>
      <c r="L91" s="921"/>
    </row>
    <row r="92" spans="2:12" x14ac:dyDescent="0.3">
      <c r="B92" s="919"/>
      <c r="C92" s="920"/>
      <c r="D92" s="920"/>
      <c r="E92" s="920"/>
      <c r="F92" s="920"/>
      <c r="G92" s="921"/>
      <c r="H92" s="919"/>
      <c r="I92" s="920"/>
      <c r="J92" s="920"/>
      <c r="K92" s="920"/>
      <c r="L92" s="921"/>
    </row>
    <row r="93" spans="2:12" x14ac:dyDescent="0.3">
      <c r="B93" s="919"/>
      <c r="C93" s="920"/>
      <c r="D93" s="920"/>
      <c r="E93" s="920"/>
      <c r="F93" s="920"/>
      <c r="G93" s="921"/>
      <c r="H93" s="919"/>
      <c r="I93" s="920"/>
      <c r="J93" s="920"/>
      <c r="K93" s="920"/>
      <c r="L93" s="921"/>
    </row>
    <row r="94" spans="2:12" x14ac:dyDescent="0.3">
      <c r="B94" s="919"/>
      <c r="C94" s="920"/>
      <c r="D94" s="920"/>
      <c r="E94" s="920"/>
      <c r="F94" s="920"/>
      <c r="G94" s="921"/>
      <c r="H94" s="919"/>
      <c r="I94" s="920"/>
      <c r="J94" s="920"/>
      <c r="K94" s="920"/>
      <c r="L94" s="921"/>
    </row>
    <row r="95" spans="2:12" x14ac:dyDescent="0.3">
      <c r="B95" s="919"/>
      <c r="C95" s="920"/>
      <c r="D95" s="920"/>
      <c r="E95" s="920"/>
      <c r="F95" s="920"/>
      <c r="G95" s="921"/>
      <c r="H95" s="919"/>
      <c r="I95" s="920"/>
      <c r="J95" s="920"/>
      <c r="K95" s="920"/>
      <c r="L95" s="921"/>
    </row>
    <row r="96" spans="2:12" x14ac:dyDescent="0.3">
      <c r="B96" s="919"/>
      <c r="C96" s="920"/>
      <c r="D96" s="920"/>
      <c r="E96" s="920"/>
      <c r="F96" s="920"/>
      <c r="G96" s="921"/>
      <c r="H96" s="919"/>
      <c r="I96" s="920"/>
      <c r="J96" s="920"/>
      <c r="K96" s="920"/>
      <c r="L96" s="921"/>
    </row>
    <row r="97" spans="2:12" x14ac:dyDescent="0.3">
      <c r="B97" s="919"/>
      <c r="C97" s="920"/>
      <c r="D97" s="920"/>
      <c r="E97" s="920"/>
      <c r="F97" s="920"/>
      <c r="G97" s="921"/>
      <c r="H97" s="919"/>
      <c r="I97" s="920"/>
      <c r="J97" s="920"/>
      <c r="K97" s="920"/>
      <c r="L97" s="921"/>
    </row>
    <row r="98" spans="2:12" x14ac:dyDescent="0.3">
      <c r="B98" s="919"/>
      <c r="C98" s="920"/>
      <c r="D98" s="920"/>
      <c r="E98" s="920"/>
      <c r="F98" s="920"/>
      <c r="G98" s="921"/>
      <c r="H98" s="919"/>
      <c r="I98" s="920"/>
      <c r="J98" s="920"/>
      <c r="K98" s="920"/>
      <c r="L98" s="921"/>
    </row>
    <row r="99" spans="2:12" x14ac:dyDescent="0.3">
      <c r="B99" s="919"/>
      <c r="C99" s="920"/>
      <c r="D99" s="920"/>
      <c r="E99" s="920"/>
      <c r="F99" s="920"/>
      <c r="G99" s="921"/>
      <c r="H99" s="919"/>
      <c r="I99" s="920"/>
      <c r="J99" s="920"/>
      <c r="K99" s="920"/>
      <c r="L99" s="921"/>
    </row>
    <row r="100" spans="2:12" x14ac:dyDescent="0.3">
      <c r="B100" s="919"/>
      <c r="C100" s="920"/>
      <c r="D100" s="920"/>
      <c r="E100" s="920"/>
      <c r="F100" s="920"/>
      <c r="G100" s="921"/>
      <c r="H100" s="919"/>
      <c r="I100" s="920"/>
      <c r="J100" s="920"/>
      <c r="K100" s="920"/>
      <c r="L100" s="921"/>
    </row>
    <row r="101" spans="2:12" x14ac:dyDescent="0.3">
      <c r="B101" s="919"/>
      <c r="C101" s="920"/>
      <c r="D101" s="920"/>
      <c r="E101" s="920"/>
      <c r="F101" s="920"/>
      <c r="G101" s="921"/>
      <c r="H101" s="919"/>
      <c r="I101" s="920"/>
      <c r="J101" s="920"/>
      <c r="K101" s="920"/>
      <c r="L101" s="921"/>
    </row>
    <row r="102" spans="2:12" x14ac:dyDescent="0.3">
      <c r="B102" s="919"/>
      <c r="C102" s="920"/>
      <c r="D102" s="920"/>
      <c r="E102" s="920"/>
      <c r="F102" s="920"/>
      <c r="G102" s="921"/>
      <c r="H102" s="919"/>
      <c r="I102" s="920"/>
      <c r="J102" s="920"/>
      <c r="K102" s="920"/>
      <c r="L102" s="921"/>
    </row>
    <row r="103" spans="2:12" x14ac:dyDescent="0.3">
      <c r="B103" s="919"/>
      <c r="C103" s="920"/>
      <c r="D103" s="920"/>
      <c r="E103" s="920"/>
      <c r="F103" s="920"/>
      <c r="G103" s="921"/>
      <c r="H103" s="919"/>
      <c r="I103" s="920"/>
      <c r="J103" s="920"/>
      <c r="K103" s="920"/>
      <c r="L103" s="921"/>
    </row>
    <row r="104" spans="2:12" ht="15" thickBot="1" x14ac:dyDescent="0.35">
      <c r="B104" s="919"/>
      <c r="C104" s="920"/>
      <c r="D104" s="920"/>
      <c r="E104" s="920"/>
      <c r="F104" s="920"/>
      <c r="G104" s="921"/>
      <c r="H104" s="919"/>
      <c r="I104" s="920"/>
      <c r="J104" s="920"/>
      <c r="K104" s="920"/>
      <c r="L104" s="921"/>
    </row>
    <row r="105" spans="2:12" ht="15" customHeight="1" x14ac:dyDescent="0.3">
      <c r="B105" s="966" t="s">
        <v>1001</v>
      </c>
      <c r="C105" s="967"/>
      <c r="D105" s="967"/>
      <c r="E105" s="967"/>
      <c r="F105" s="967"/>
      <c r="G105" s="968"/>
      <c r="H105" s="966" t="s">
        <v>1002</v>
      </c>
      <c r="I105" s="972"/>
      <c r="J105" s="972"/>
      <c r="K105" s="972"/>
      <c r="L105" s="973"/>
    </row>
    <row r="106" spans="2:12" ht="37.5" customHeight="1" thickBot="1" x14ac:dyDescent="0.35">
      <c r="B106" s="969"/>
      <c r="C106" s="970"/>
      <c r="D106" s="970"/>
      <c r="E106" s="970"/>
      <c r="F106" s="970"/>
      <c r="G106" s="971"/>
      <c r="H106" s="974"/>
      <c r="I106" s="975"/>
      <c r="J106" s="975"/>
      <c r="K106" s="975"/>
      <c r="L106" s="976"/>
    </row>
    <row r="107" spans="2:12" ht="22.5" customHeight="1" x14ac:dyDescent="0.3">
      <c r="B107" s="954" t="s">
        <v>525</v>
      </c>
      <c r="C107" s="954"/>
      <c r="D107" s="954"/>
      <c r="E107" s="954"/>
      <c r="F107" s="954"/>
      <c r="G107" s="954"/>
      <c r="H107" s="954"/>
      <c r="I107" s="954"/>
      <c r="J107" s="954"/>
      <c r="K107" s="954"/>
      <c r="L107" s="954"/>
    </row>
    <row r="108" spans="2:12" x14ac:dyDescent="0.3">
      <c r="B108" s="955"/>
      <c r="C108" s="956"/>
      <c r="D108" s="956"/>
      <c r="E108" s="956"/>
      <c r="F108" s="956"/>
      <c r="G108" s="957"/>
      <c r="H108" s="955"/>
      <c r="I108" s="956"/>
      <c r="J108" s="956"/>
      <c r="K108" s="956"/>
      <c r="L108" s="957"/>
    </row>
    <row r="109" spans="2:12" x14ac:dyDescent="0.3">
      <c r="B109" s="919"/>
      <c r="C109" s="920"/>
      <c r="D109" s="920"/>
      <c r="E109" s="920"/>
      <c r="F109" s="920"/>
      <c r="G109" s="921"/>
      <c r="H109" s="919"/>
      <c r="I109" s="920"/>
      <c r="J109" s="920"/>
      <c r="K109" s="920"/>
      <c r="L109" s="921"/>
    </row>
    <row r="110" spans="2:12" x14ac:dyDescent="0.3">
      <c r="B110" s="919"/>
      <c r="C110" s="920"/>
      <c r="D110" s="920"/>
      <c r="E110" s="920"/>
      <c r="F110" s="920"/>
      <c r="G110" s="921"/>
      <c r="H110" s="919"/>
      <c r="I110" s="920"/>
      <c r="J110" s="920"/>
      <c r="K110" s="920"/>
      <c r="L110" s="921"/>
    </row>
    <row r="111" spans="2:12" x14ac:dyDescent="0.3">
      <c r="B111" s="919"/>
      <c r="C111" s="920"/>
      <c r="D111" s="920"/>
      <c r="E111" s="920"/>
      <c r="F111" s="920"/>
      <c r="G111" s="921"/>
      <c r="H111" s="919"/>
      <c r="I111" s="920"/>
      <c r="J111" s="920"/>
      <c r="K111" s="920"/>
      <c r="L111" s="921"/>
    </row>
    <row r="112" spans="2:12" x14ac:dyDescent="0.3">
      <c r="B112" s="919"/>
      <c r="C112" s="920"/>
      <c r="D112" s="920"/>
      <c r="E112" s="920"/>
      <c r="F112" s="920"/>
      <c r="G112" s="921"/>
      <c r="H112" s="919"/>
      <c r="I112" s="920"/>
      <c r="J112" s="920"/>
      <c r="K112" s="920"/>
      <c r="L112" s="921"/>
    </row>
    <row r="113" spans="2:12" x14ac:dyDescent="0.3">
      <c r="B113" s="919"/>
      <c r="C113" s="920"/>
      <c r="D113" s="920"/>
      <c r="E113" s="920"/>
      <c r="F113" s="920"/>
      <c r="G113" s="921"/>
      <c r="H113" s="919"/>
      <c r="I113" s="920"/>
      <c r="J113" s="920"/>
      <c r="K113" s="920"/>
      <c r="L113" s="921"/>
    </row>
    <row r="114" spans="2:12" x14ac:dyDescent="0.3">
      <c r="B114" s="919"/>
      <c r="C114" s="920"/>
      <c r="D114" s="920"/>
      <c r="E114" s="920"/>
      <c r="F114" s="920"/>
      <c r="G114" s="921"/>
      <c r="H114" s="919"/>
      <c r="I114" s="920"/>
      <c r="J114" s="920"/>
      <c r="K114" s="920"/>
      <c r="L114" s="921"/>
    </row>
    <row r="115" spans="2:12" x14ac:dyDescent="0.3">
      <c r="B115" s="919"/>
      <c r="C115" s="920"/>
      <c r="D115" s="920"/>
      <c r="E115" s="920"/>
      <c r="F115" s="920"/>
      <c r="G115" s="921"/>
      <c r="H115" s="919"/>
      <c r="I115" s="920"/>
      <c r="J115" s="920"/>
      <c r="K115" s="920"/>
      <c r="L115" s="921"/>
    </row>
    <row r="116" spans="2:12" x14ac:dyDescent="0.3">
      <c r="B116" s="919"/>
      <c r="C116" s="920"/>
      <c r="D116" s="920"/>
      <c r="E116" s="920"/>
      <c r="F116" s="920"/>
      <c r="G116" s="921"/>
      <c r="H116" s="919"/>
      <c r="I116" s="920"/>
      <c r="J116" s="920"/>
      <c r="K116" s="920"/>
      <c r="L116" s="921"/>
    </row>
    <row r="117" spans="2:12" x14ac:dyDescent="0.3">
      <c r="B117" s="919"/>
      <c r="C117" s="920"/>
      <c r="D117" s="920"/>
      <c r="E117" s="920"/>
      <c r="F117" s="920"/>
      <c r="G117" s="921"/>
      <c r="H117" s="919"/>
      <c r="I117" s="920"/>
      <c r="J117" s="920"/>
      <c r="K117" s="920"/>
      <c r="L117" s="921"/>
    </row>
    <row r="118" spans="2:12" x14ac:dyDescent="0.3">
      <c r="B118" s="919"/>
      <c r="C118" s="920"/>
      <c r="D118" s="920"/>
      <c r="E118" s="920"/>
      <c r="F118" s="920"/>
      <c r="G118" s="921"/>
      <c r="H118" s="919"/>
      <c r="I118" s="920"/>
      <c r="J118" s="920"/>
      <c r="K118" s="920"/>
      <c r="L118" s="921"/>
    </row>
    <row r="119" spans="2:12" x14ac:dyDescent="0.3">
      <c r="B119" s="919"/>
      <c r="C119" s="920"/>
      <c r="D119" s="920"/>
      <c r="E119" s="920"/>
      <c r="F119" s="920"/>
      <c r="G119" s="921"/>
      <c r="H119" s="919"/>
      <c r="I119" s="920"/>
      <c r="J119" s="920"/>
      <c r="K119" s="920"/>
      <c r="L119" s="921"/>
    </row>
    <row r="120" spans="2:12" x14ac:dyDescent="0.3">
      <c r="B120" s="919"/>
      <c r="C120" s="920"/>
      <c r="D120" s="920"/>
      <c r="E120" s="920"/>
      <c r="F120" s="920"/>
      <c r="G120" s="921"/>
      <c r="H120" s="919"/>
      <c r="I120" s="920"/>
      <c r="J120" s="920"/>
      <c r="K120" s="920"/>
      <c r="L120" s="921"/>
    </row>
    <row r="121" spans="2:12" ht="15" thickBot="1" x14ac:dyDescent="0.35">
      <c r="B121" s="958"/>
      <c r="C121" s="959"/>
      <c r="D121" s="959"/>
      <c r="E121" s="959"/>
      <c r="F121" s="959"/>
      <c r="G121" s="960"/>
      <c r="H121" s="958"/>
      <c r="I121" s="959"/>
      <c r="J121" s="959"/>
      <c r="K121" s="959"/>
      <c r="L121" s="960"/>
    </row>
    <row r="122" spans="2:12" ht="48.75" customHeight="1" thickBot="1" x14ac:dyDescent="0.35">
      <c r="B122" s="949" t="s">
        <v>1179</v>
      </c>
      <c r="C122" s="950"/>
      <c r="D122" s="950"/>
      <c r="E122" s="950"/>
      <c r="F122" s="950"/>
      <c r="G122" s="951"/>
      <c r="H122" s="952" t="s">
        <v>1180</v>
      </c>
      <c r="I122" s="953"/>
      <c r="J122" s="953"/>
      <c r="K122" s="953"/>
      <c r="L122" s="953"/>
    </row>
    <row r="123" spans="2:12" x14ac:dyDescent="0.3">
      <c r="B123" s="919"/>
      <c r="C123" s="920"/>
      <c r="D123" s="920"/>
      <c r="E123" s="920"/>
      <c r="F123" s="920"/>
      <c r="G123" s="921"/>
      <c r="H123" s="919"/>
      <c r="I123" s="920"/>
      <c r="J123" s="920"/>
      <c r="K123" s="920"/>
      <c r="L123" s="921"/>
    </row>
    <row r="124" spans="2:12" x14ac:dyDescent="0.3">
      <c r="B124" s="919"/>
      <c r="C124" s="920"/>
      <c r="D124" s="920"/>
      <c r="E124" s="920"/>
      <c r="F124" s="920"/>
      <c r="G124" s="921"/>
      <c r="H124" s="919"/>
      <c r="I124" s="920"/>
      <c r="J124" s="920"/>
      <c r="K124" s="920"/>
      <c r="L124" s="921"/>
    </row>
    <row r="125" spans="2:12" x14ac:dyDescent="0.3">
      <c r="B125" s="919"/>
      <c r="C125" s="920"/>
      <c r="D125" s="920"/>
      <c r="E125" s="920"/>
      <c r="F125" s="920"/>
      <c r="G125" s="921"/>
      <c r="H125" s="919"/>
      <c r="I125" s="920"/>
      <c r="J125" s="920"/>
      <c r="K125" s="920"/>
      <c r="L125" s="921"/>
    </row>
    <row r="126" spans="2:12" x14ac:dyDescent="0.3">
      <c r="B126" s="919"/>
      <c r="C126" s="920"/>
      <c r="D126" s="920"/>
      <c r="E126" s="920"/>
      <c r="F126" s="920"/>
      <c r="G126" s="921"/>
      <c r="H126" s="919"/>
      <c r="I126" s="920"/>
      <c r="J126" s="920"/>
      <c r="K126" s="920"/>
      <c r="L126" s="921"/>
    </row>
    <row r="127" spans="2:12" x14ac:dyDescent="0.3">
      <c r="B127" s="919"/>
      <c r="C127" s="920"/>
      <c r="D127" s="920"/>
      <c r="E127" s="920"/>
      <c r="F127" s="920"/>
      <c r="G127" s="921"/>
      <c r="H127" s="919"/>
      <c r="I127" s="920"/>
      <c r="J127" s="920"/>
      <c r="K127" s="920"/>
      <c r="L127" s="921"/>
    </row>
    <row r="128" spans="2:12" x14ac:dyDescent="0.3">
      <c r="B128" s="919"/>
      <c r="C128" s="920"/>
      <c r="D128" s="920"/>
      <c r="E128" s="920"/>
      <c r="F128" s="920"/>
      <c r="G128" s="921"/>
      <c r="H128" s="919"/>
      <c r="I128" s="920"/>
      <c r="J128" s="920"/>
      <c r="K128" s="920"/>
      <c r="L128" s="921"/>
    </row>
    <row r="129" spans="2:12" x14ac:dyDescent="0.3">
      <c r="B129" s="919"/>
      <c r="C129" s="920"/>
      <c r="D129" s="920"/>
      <c r="E129" s="920"/>
      <c r="F129" s="920"/>
      <c r="G129" s="921"/>
      <c r="H129" s="919"/>
      <c r="I129" s="920"/>
      <c r="J129" s="920"/>
      <c r="K129" s="920"/>
      <c r="L129" s="921"/>
    </row>
    <row r="130" spans="2:12" x14ac:dyDescent="0.3">
      <c r="B130" s="919"/>
      <c r="C130" s="920"/>
      <c r="D130" s="920"/>
      <c r="E130" s="920"/>
      <c r="F130" s="920"/>
      <c r="G130" s="921"/>
      <c r="H130" s="919"/>
      <c r="I130" s="920"/>
      <c r="J130" s="920"/>
      <c r="K130" s="920"/>
      <c r="L130" s="921"/>
    </row>
    <row r="131" spans="2:12" x14ac:dyDescent="0.3">
      <c r="B131" s="919"/>
      <c r="C131" s="920"/>
      <c r="D131" s="920"/>
      <c r="E131" s="920"/>
      <c r="F131" s="920"/>
      <c r="G131" s="921"/>
      <c r="H131" s="919"/>
      <c r="I131" s="920"/>
      <c r="J131" s="920"/>
      <c r="K131" s="920"/>
      <c r="L131" s="921"/>
    </row>
    <row r="132" spans="2:12" x14ac:dyDescent="0.3">
      <c r="B132" s="919"/>
      <c r="C132" s="920"/>
      <c r="D132" s="920"/>
      <c r="E132" s="920"/>
      <c r="F132" s="920"/>
      <c r="G132" s="921"/>
      <c r="H132" s="919"/>
      <c r="I132" s="920"/>
      <c r="J132" s="920"/>
      <c r="K132" s="920"/>
      <c r="L132" s="921"/>
    </row>
    <row r="133" spans="2:12" x14ac:dyDescent="0.3">
      <c r="B133" s="919"/>
      <c r="C133" s="920"/>
      <c r="D133" s="920"/>
      <c r="E133" s="920"/>
      <c r="F133" s="920"/>
      <c r="G133" s="921"/>
      <c r="H133" s="919"/>
      <c r="I133" s="920"/>
      <c r="J133" s="920"/>
      <c r="K133" s="920"/>
      <c r="L133" s="921"/>
    </row>
    <row r="134" spans="2:12" x14ac:dyDescent="0.3">
      <c r="B134" s="919"/>
      <c r="C134" s="920"/>
      <c r="D134" s="920"/>
      <c r="E134" s="920"/>
      <c r="F134" s="920"/>
      <c r="G134" s="921"/>
      <c r="H134" s="919"/>
      <c r="I134" s="920"/>
      <c r="J134" s="920"/>
      <c r="K134" s="920"/>
      <c r="L134" s="921"/>
    </row>
    <row r="135" spans="2:12" x14ac:dyDescent="0.3">
      <c r="B135" s="919"/>
      <c r="C135" s="920"/>
      <c r="D135" s="920"/>
      <c r="E135" s="920"/>
      <c r="F135" s="920"/>
      <c r="G135" s="921"/>
      <c r="H135" s="919"/>
      <c r="I135" s="920"/>
      <c r="J135" s="920"/>
      <c r="K135" s="920"/>
      <c r="L135" s="921"/>
    </row>
    <row r="136" spans="2:12" x14ac:dyDescent="0.3">
      <c r="B136" s="919"/>
      <c r="C136" s="920"/>
      <c r="D136" s="920"/>
      <c r="E136" s="920"/>
      <c r="F136" s="920"/>
      <c r="G136" s="921"/>
      <c r="H136" s="919"/>
      <c r="I136" s="920"/>
      <c r="J136" s="920"/>
      <c r="K136" s="920"/>
      <c r="L136" s="921"/>
    </row>
    <row r="137" spans="2:12" ht="56.25" customHeight="1" thickBot="1" x14ac:dyDescent="0.35">
      <c r="B137" s="949" t="s">
        <v>1241</v>
      </c>
      <c r="C137" s="950"/>
      <c r="D137" s="950"/>
      <c r="E137" s="950"/>
      <c r="F137" s="950"/>
      <c r="G137" s="951"/>
      <c r="H137" s="952" t="s">
        <v>1181</v>
      </c>
      <c r="I137" s="953"/>
      <c r="J137" s="953"/>
      <c r="K137" s="953"/>
      <c r="L137" s="953"/>
    </row>
  </sheetData>
  <mergeCells count="52">
    <mergeCell ref="B1:D6"/>
    <mergeCell ref="E1:J3"/>
    <mergeCell ref="K1:L5"/>
    <mergeCell ref="E4:J4"/>
    <mergeCell ref="E5:H5"/>
    <mergeCell ref="I5:I6"/>
    <mergeCell ref="J5:J6"/>
    <mergeCell ref="K6:L6"/>
    <mergeCell ref="B26:G39"/>
    <mergeCell ref="H26:L39"/>
    <mergeCell ref="B7:D7"/>
    <mergeCell ref="E7:F7"/>
    <mergeCell ref="G7:H7"/>
    <mergeCell ref="K7:L7"/>
    <mergeCell ref="B8:D8"/>
    <mergeCell ref="E8:F8"/>
    <mergeCell ref="G8:H8"/>
    <mergeCell ref="K8:L8"/>
    <mergeCell ref="B9:L9"/>
    <mergeCell ref="B10:G23"/>
    <mergeCell ref="H10:L23"/>
    <mergeCell ref="B24:G25"/>
    <mergeCell ref="H24:L25"/>
    <mergeCell ref="B76:G89"/>
    <mergeCell ref="H76:L89"/>
    <mergeCell ref="B40:G41"/>
    <mergeCell ref="H40:L41"/>
    <mergeCell ref="B42:L42"/>
    <mergeCell ref="B43:G56"/>
    <mergeCell ref="H43:L56"/>
    <mergeCell ref="B57:G58"/>
    <mergeCell ref="H57:L58"/>
    <mergeCell ref="B59:G72"/>
    <mergeCell ref="H59:L72"/>
    <mergeCell ref="B73:G74"/>
    <mergeCell ref="H73:L74"/>
    <mergeCell ref="B75:L75"/>
    <mergeCell ref="B90:G90"/>
    <mergeCell ref="H90:L90"/>
    <mergeCell ref="B91:G104"/>
    <mergeCell ref="H91:L104"/>
    <mergeCell ref="B105:G106"/>
    <mergeCell ref="H105:L106"/>
    <mergeCell ref="B137:G137"/>
    <mergeCell ref="H137:L137"/>
    <mergeCell ref="B107:L107"/>
    <mergeCell ref="B108:G121"/>
    <mergeCell ref="H108:L121"/>
    <mergeCell ref="B122:G122"/>
    <mergeCell ref="H122:L122"/>
    <mergeCell ref="B123:G136"/>
    <mergeCell ref="H123:L136"/>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O104"/>
  <sheetViews>
    <sheetView topLeftCell="A91" zoomScaleNormal="100" zoomScaleSheetLayoutView="85" zoomScalePageLayoutView="42" workbookViewId="0">
      <selection activeCell="O18" sqref="O18"/>
    </sheetView>
  </sheetViews>
  <sheetFormatPr baseColWidth="10" defaultColWidth="11.44140625" defaultRowHeight="14.4" x14ac:dyDescent="0.3"/>
  <cols>
    <col min="1" max="1" width="3.6640625" style="188" customWidth="1"/>
    <col min="2" max="2" width="4.6640625" style="188" customWidth="1"/>
    <col min="3" max="3" width="8.33203125" style="188" customWidth="1"/>
    <col min="4" max="4" width="8" style="188" customWidth="1"/>
    <col min="5" max="5" width="11.44140625" style="188"/>
    <col min="6" max="6" width="11.88671875" style="188" customWidth="1"/>
    <col min="7" max="7" width="9.5546875" style="188" customWidth="1"/>
    <col min="8" max="8" width="12" style="188" customWidth="1"/>
    <col min="9" max="9" width="13.88671875" style="188" bestFit="1" customWidth="1"/>
    <col min="10" max="10" width="13" style="188" customWidth="1"/>
    <col min="11" max="11" width="13.44140625" style="188" customWidth="1"/>
    <col min="12" max="12" width="9.44140625" style="188" customWidth="1"/>
    <col min="13" max="13" width="11.44140625" style="188" hidden="1" customWidth="1"/>
    <col min="14" max="16384" width="11.44140625" style="188"/>
  </cols>
  <sheetData>
    <row r="1" spans="2:13" x14ac:dyDescent="0.3">
      <c r="B1" s="886"/>
      <c r="C1" s="887"/>
      <c r="D1" s="888"/>
      <c r="E1" s="892" t="s">
        <v>393</v>
      </c>
      <c r="F1" s="892"/>
      <c r="G1" s="892"/>
      <c r="H1" s="892"/>
      <c r="I1" s="892"/>
      <c r="J1" s="892"/>
      <c r="K1" s="894"/>
      <c r="L1" s="895"/>
    </row>
    <row r="2" spans="2:13" ht="1.5" customHeight="1" x14ac:dyDescent="0.3">
      <c r="B2" s="889"/>
      <c r="C2" s="890"/>
      <c r="D2" s="891"/>
      <c r="E2" s="893"/>
      <c r="F2" s="893"/>
      <c r="G2" s="893"/>
      <c r="H2" s="893"/>
      <c r="I2" s="893"/>
      <c r="J2" s="893"/>
      <c r="K2" s="896"/>
      <c r="L2" s="897"/>
    </row>
    <row r="3" spans="2:13" ht="3.75" customHeight="1" x14ac:dyDescent="0.3">
      <c r="B3" s="889"/>
      <c r="C3" s="890"/>
      <c r="D3" s="891"/>
      <c r="E3" s="893"/>
      <c r="F3" s="893"/>
      <c r="G3" s="893"/>
      <c r="H3" s="893"/>
      <c r="I3" s="893"/>
      <c r="J3" s="893"/>
      <c r="K3" s="896"/>
      <c r="L3" s="897"/>
    </row>
    <row r="4" spans="2:13" ht="20.25" customHeight="1" x14ac:dyDescent="0.3">
      <c r="B4" s="889"/>
      <c r="C4" s="890"/>
      <c r="D4" s="891"/>
      <c r="E4" s="898" t="s">
        <v>488</v>
      </c>
      <c r="F4" s="898"/>
      <c r="G4" s="898"/>
      <c r="H4" s="898"/>
      <c r="I4" s="898"/>
      <c r="J4" s="898"/>
      <c r="K4" s="896"/>
      <c r="L4" s="897"/>
    </row>
    <row r="5" spans="2:13" ht="4.5" customHeight="1" x14ac:dyDescent="0.3">
      <c r="B5" s="889"/>
      <c r="C5" s="890"/>
      <c r="D5" s="891"/>
      <c r="E5" s="899"/>
      <c r="F5" s="899"/>
      <c r="G5" s="899"/>
      <c r="H5" s="899"/>
      <c r="I5" s="900" t="s">
        <v>462</v>
      </c>
      <c r="J5" s="901"/>
      <c r="K5" s="896"/>
      <c r="L5" s="897"/>
      <c r="M5" s="189"/>
    </row>
    <row r="6" spans="2:13" ht="24.9" customHeight="1" x14ac:dyDescent="0.3">
      <c r="B6" s="889"/>
      <c r="C6" s="890"/>
      <c r="D6" s="891"/>
      <c r="E6" s="190" t="s">
        <v>460</v>
      </c>
      <c r="F6" s="181">
        <v>43825</v>
      </c>
      <c r="G6" s="192" t="s">
        <v>461</v>
      </c>
      <c r="H6" s="181">
        <v>43831</v>
      </c>
      <c r="I6" s="900"/>
      <c r="J6" s="901"/>
      <c r="K6" s="902"/>
      <c r="L6" s="903"/>
    </row>
    <row r="7" spans="2:13" ht="24.9" customHeight="1" x14ac:dyDescent="0.3">
      <c r="B7" s="928" t="s">
        <v>395</v>
      </c>
      <c r="C7" s="904"/>
      <c r="D7" s="904"/>
      <c r="E7" s="904" t="s">
        <v>111</v>
      </c>
      <c r="F7" s="904"/>
      <c r="G7" s="904" t="s">
        <v>112</v>
      </c>
      <c r="H7" s="904"/>
      <c r="I7" s="201" t="s">
        <v>4</v>
      </c>
      <c r="J7" s="201" t="s">
        <v>2</v>
      </c>
      <c r="K7" s="905" t="s">
        <v>0</v>
      </c>
      <c r="L7" s="929"/>
    </row>
    <row r="8" spans="2:13" ht="24.9" customHeight="1" x14ac:dyDescent="0.3">
      <c r="B8" s="930" t="s">
        <v>398</v>
      </c>
      <c r="C8" s="906"/>
      <c r="D8" s="906"/>
      <c r="E8" s="904" t="s">
        <v>399</v>
      </c>
      <c r="F8" s="904"/>
      <c r="G8" s="904" t="s">
        <v>399</v>
      </c>
      <c r="H8" s="904"/>
      <c r="I8" s="193">
        <v>41944</v>
      </c>
      <c r="J8" s="201">
        <v>1</v>
      </c>
      <c r="K8" s="905" t="s">
        <v>463</v>
      </c>
      <c r="L8" s="929"/>
    </row>
    <row r="9" spans="2:13" ht="15.75" customHeight="1" x14ac:dyDescent="0.3">
      <c r="B9" s="919" t="s">
        <v>810</v>
      </c>
      <c r="C9" s="920"/>
      <c r="D9" s="920"/>
      <c r="E9" s="920"/>
      <c r="F9" s="920"/>
      <c r="G9" s="921"/>
      <c r="H9" s="919" t="s">
        <v>811</v>
      </c>
      <c r="I9" s="920"/>
      <c r="J9" s="920"/>
      <c r="K9" s="920"/>
      <c r="L9" s="921"/>
    </row>
    <row r="10" spans="2:13" x14ac:dyDescent="0.3">
      <c r="B10" s="919"/>
      <c r="C10" s="920"/>
      <c r="D10" s="920"/>
      <c r="E10" s="920"/>
      <c r="F10" s="920"/>
      <c r="G10" s="921"/>
      <c r="H10" s="919"/>
      <c r="I10" s="920"/>
      <c r="J10" s="920"/>
      <c r="K10" s="920"/>
      <c r="L10" s="921"/>
    </row>
    <row r="11" spans="2:13" x14ac:dyDescent="0.3">
      <c r="B11" s="919"/>
      <c r="C11" s="920"/>
      <c r="D11" s="920"/>
      <c r="E11" s="920"/>
      <c r="F11" s="920"/>
      <c r="G11" s="921"/>
      <c r="H11" s="919"/>
      <c r="I11" s="920"/>
      <c r="J11" s="920"/>
      <c r="K11" s="920"/>
      <c r="L11" s="921"/>
    </row>
    <row r="12" spans="2:13" x14ac:dyDescent="0.3">
      <c r="B12" s="919"/>
      <c r="C12" s="920"/>
      <c r="D12" s="920"/>
      <c r="E12" s="920"/>
      <c r="F12" s="920"/>
      <c r="G12" s="921"/>
      <c r="H12" s="919"/>
      <c r="I12" s="920"/>
      <c r="J12" s="920"/>
      <c r="K12" s="920"/>
      <c r="L12" s="921"/>
    </row>
    <row r="13" spans="2:13" x14ac:dyDescent="0.3">
      <c r="B13" s="919"/>
      <c r="C13" s="920"/>
      <c r="D13" s="920"/>
      <c r="E13" s="920"/>
      <c r="F13" s="920"/>
      <c r="G13" s="921"/>
      <c r="H13" s="919"/>
      <c r="I13" s="920"/>
      <c r="J13" s="920"/>
      <c r="K13" s="920"/>
      <c r="L13" s="921"/>
    </row>
    <row r="14" spans="2:13" x14ac:dyDescent="0.3">
      <c r="B14" s="919"/>
      <c r="C14" s="920"/>
      <c r="D14" s="920"/>
      <c r="E14" s="920"/>
      <c r="F14" s="920"/>
      <c r="G14" s="921"/>
      <c r="H14" s="919"/>
      <c r="I14" s="920"/>
      <c r="J14" s="920"/>
      <c r="K14" s="920"/>
      <c r="L14" s="921"/>
    </row>
    <row r="15" spans="2:13" x14ac:dyDescent="0.3">
      <c r="B15" s="919"/>
      <c r="C15" s="920"/>
      <c r="D15" s="920"/>
      <c r="E15" s="920"/>
      <c r="F15" s="920"/>
      <c r="G15" s="921"/>
      <c r="H15" s="919"/>
      <c r="I15" s="920"/>
      <c r="J15" s="920"/>
      <c r="K15" s="920"/>
      <c r="L15" s="921"/>
    </row>
    <row r="16" spans="2:13" x14ac:dyDescent="0.3">
      <c r="B16" s="919"/>
      <c r="C16" s="920"/>
      <c r="D16" s="920"/>
      <c r="E16" s="920"/>
      <c r="F16" s="920"/>
      <c r="G16" s="921"/>
      <c r="H16" s="919"/>
      <c r="I16" s="920"/>
      <c r="J16" s="920"/>
      <c r="K16" s="920"/>
      <c r="L16" s="921"/>
    </row>
    <row r="17" spans="2:15" x14ac:dyDescent="0.3">
      <c r="B17" s="919"/>
      <c r="C17" s="920"/>
      <c r="D17" s="920"/>
      <c r="E17" s="920"/>
      <c r="F17" s="920"/>
      <c r="G17" s="921"/>
      <c r="H17" s="919"/>
      <c r="I17" s="920"/>
      <c r="J17" s="920"/>
      <c r="K17" s="920"/>
      <c r="L17" s="921"/>
    </row>
    <row r="18" spans="2:15" x14ac:dyDescent="0.3">
      <c r="B18" s="919"/>
      <c r="C18" s="920"/>
      <c r="D18" s="920"/>
      <c r="E18" s="920"/>
      <c r="F18" s="920"/>
      <c r="G18" s="921"/>
      <c r="H18" s="919"/>
      <c r="I18" s="920"/>
      <c r="J18" s="920"/>
      <c r="K18" s="920"/>
      <c r="L18" s="921"/>
    </row>
    <row r="19" spans="2:15" x14ac:dyDescent="0.3">
      <c r="B19" s="919"/>
      <c r="C19" s="920"/>
      <c r="D19" s="920"/>
      <c r="E19" s="920"/>
      <c r="F19" s="920"/>
      <c r="G19" s="921"/>
      <c r="H19" s="919"/>
      <c r="I19" s="920"/>
      <c r="J19" s="920"/>
      <c r="K19" s="920"/>
      <c r="L19" s="921"/>
    </row>
    <row r="20" spans="2:15" x14ac:dyDescent="0.3">
      <c r="B20" s="919"/>
      <c r="C20" s="920"/>
      <c r="D20" s="920"/>
      <c r="E20" s="920"/>
      <c r="F20" s="920"/>
      <c r="G20" s="921"/>
      <c r="H20" s="919"/>
      <c r="I20" s="920"/>
      <c r="J20" s="920"/>
      <c r="K20" s="920"/>
      <c r="L20" s="921"/>
    </row>
    <row r="21" spans="2:15" x14ac:dyDescent="0.3">
      <c r="B21" s="919"/>
      <c r="C21" s="920"/>
      <c r="D21" s="920"/>
      <c r="E21" s="920"/>
      <c r="F21" s="920"/>
      <c r="G21" s="921"/>
      <c r="H21" s="919"/>
      <c r="I21" s="920"/>
      <c r="J21" s="920"/>
      <c r="K21" s="920"/>
      <c r="L21" s="921"/>
    </row>
    <row r="22" spans="2:15" x14ac:dyDescent="0.3">
      <c r="B22" s="919"/>
      <c r="C22" s="920"/>
      <c r="D22" s="920"/>
      <c r="E22" s="920"/>
      <c r="F22" s="920"/>
      <c r="G22" s="921"/>
      <c r="H22" s="919"/>
      <c r="I22" s="920"/>
      <c r="J22" s="920"/>
      <c r="K22" s="920"/>
      <c r="L22" s="921"/>
    </row>
    <row r="23" spans="2:15" ht="21.9" customHeight="1" x14ac:dyDescent="0.3">
      <c r="B23" s="992" t="s">
        <v>1005</v>
      </c>
      <c r="C23" s="908"/>
      <c r="D23" s="908"/>
      <c r="E23" s="908"/>
      <c r="F23" s="908"/>
      <c r="G23" s="909"/>
      <c r="H23" s="913" t="s">
        <v>1006</v>
      </c>
      <c r="I23" s="914"/>
      <c r="J23" s="914"/>
      <c r="K23" s="914"/>
      <c r="L23" s="915"/>
    </row>
    <row r="24" spans="2:15" ht="21.9" customHeight="1" thickBot="1" x14ac:dyDescent="0.35">
      <c r="B24" s="910"/>
      <c r="C24" s="911"/>
      <c r="D24" s="911"/>
      <c r="E24" s="911"/>
      <c r="F24" s="911"/>
      <c r="G24" s="912"/>
      <c r="H24" s="916"/>
      <c r="I24" s="917"/>
      <c r="J24" s="917"/>
      <c r="K24" s="917"/>
      <c r="L24" s="918"/>
    </row>
    <row r="25" spans="2:15" ht="15.75" customHeight="1" x14ac:dyDescent="0.3">
      <c r="B25" s="922" t="s">
        <v>810</v>
      </c>
      <c r="C25" s="923"/>
      <c r="D25" s="923"/>
      <c r="E25" s="923"/>
      <c r="F25" s="923"/>
      <c r="G25" s="924"/>
      <c r="H25" s="922" t="s">
        <v>811</v>
      </c>
      <c r="I25" s="923"/>
      <c r="J25" s="923"/>
      <c r="K25" s="923"/>
      <c r="L25" s="924"/>
    </row>
    <row r="26" spans="2:15" x14ac:dyDescent="0.3">
      <c r="B26" s="919"/>
      <c r="C26" s="920"/>
      <c r="D26" s="920"/>
      <c r="E26" s="920"/>
      <c r="F26" s="920"/>
      <c r="G26" s="921"/>
      <c r="H26" s="919"/>
      <c r="I26" s="920"/>
      <c r="J26" s="920"/>
      <c r="K26" s="920"/>
      <c r="L26" s="921"/>
    </row>
    <row r="27" spans="2:15" x14ac:dyDescent="0.3">
      <c r="B27" s="919"/>
      <c r="C27" s="920"/>
      <c r="D27" s="920"/>
      <c r="E27" s="920"/>
      <c r="F27" s="920"/>
      <c r="G27" s="921"/>
      <c r="H27" s="919"/>
      <c r="I27" s="920"/>
      <c r="J27" s="920"/>
      <c r="K27" s="920"/>
      <c r="L27" s="921"/>
      <c r="O27" s="198"/>
    </row>
    <row r="28" spans="2:15" x14ac:dyDescent="0.3">
      <c r="B28" s="919"/>
      <c r="C28" s="920"/>
      <c r="D28" s="920"/>
      <c r="E28" s="920"/>
      <c r="F28" s="920"/>
      <c r="G28" s="921"/>
      <c r="H28" s="919"/>
      <c r="I28" s="920"/>
      <c r="J28" s="920"/>
      <c r="K28" s="920"/>
      <c r="L28" s="921"/>
    </row>
    <row r="29" spans="2:15" x14ac:dyDescent="0.3">
      <c r="B29" s="919"/>
      <c r="C29" s="920"/>
      <c r="D29" s="920"/>
      <c r="E29" s="920"/>
      <c r="F29" s="920"/>
      <c r="G29" s="921"/>
      <c r="H29" s="919"/>
      <c r="I29" s="920"/>
      <c r="J29" s="920"/>
      <c r="K29" s="920"/>
      <c r="L29" s="921"/>
    </row>
    <row r="30" spans="2:15" x14ac:dyDescent="0.3">
      <c r="B30" s="919"/>
      <c r="C30" s="920"/>
      <c r="D30" s="920"/>
      <c r="E30" s="920"/>
      <c r="F30" s="920"/>
      <c r="G30" s="921"/>
      <c r="H30" s="919"/>
      <c r="I30" s="920"/>
      <c r="J30" s="920"/>
      <c r="K30" s="920"/>
      <c r="L30" s="921"/>
    </row>
    <row r="31" spans="2:15" x14ac:dyDescent="0.3">
      <c r="B31" s="919"/>
      <c r="C31" s="920"/>
      <c r="D31" s="920"/>
      <c r="E31" s="920"/>
      <c r="F31" s="920"/>
      <c r="G31" s="921"/>
      <c r="H31" s="919"/>
      <c r="I31" s="920"/>
      <c r="J31" s="920"/>
      <c r="K31" s="920"/>
      <c r="L31" s="921"/>
    </row>
    <row r="32" spans="2:15" x14ac:dyDescent="0.3">
      <c r="B32" s="919"/>
      <c r="C32" s="920"/>
      <c r="D32" s="920"/>
      <c r="E32" s="920"/>
      <c r="F32" s="920"/>
      <c r="G32" s="921"/>
      <c r="H32" s="919"/>
      <c r="I32" s="920"/>
      <c r="J32" s="920"/>
      <c r="K32" s="920"/>
      <c r="L32" s="921"/>
    </row>
    <row r="33" spans="2:12" x14ac:dyDescent="0.3">
      <c r="B33" s="919"/>
      <c r="C33" s="920"/>
      <c r="D33" s="920"/>
      <c r="E33" s="920"/>
      <c r="F33" s="920"/>
      <c r="G33" s="921"/>
      <c r="H33" s="919"/>
      <c r="I33" s="920"/>
      <c r="J33" s="920"/>
      <c r="K33" s="920"/>
      <c r="L33" s="921"/>
    </row>
    <row r="34" spans="2:12" x14ac:dyDescent="0.3">
      <c r="B34" s="919"/>
      <c r="C34" s="920"/>
      <c r="D34" s="920"/>
      <c r="E34" s="920"/>
      <c r="F34" s="920"/>
      <c r="G34" s="921"/>
      <c r="H34" s="919"/>
      <c r="I34" s="920"/>
      <c r="J34" s="920"/>
      <c r="K34" s="920"/>
      <c r="L34" s="921"/>
    </row>
    <row r="35" spans="2:12" x14ac:dyDescent="0.3">
      <c r="B35" s="919"/>
      <c r="C35" s="920"/>
      <c r="D35" s="920"/>
      <c r="E35" s="920"/>
      <c r="F35" s="920"/>
      <c r="G35" s="921"/>
      <c r="H35" s="919"/>
      <c r="I35" s="920"/>
      <c r="J35" s="920"/>
      <c r="K35" s="920"/>
      <c r="L35" s="921"/>
    </row>
    <row r="36" spans="2:12" x14ac:dyDescent="0.3">
      <c r="B36" s="919"/>
      <c r="C36" s="920"/>
      <c r="D36" s="920"/>
      <c r="E36" s="920"/>
      <c r="F36" s="920"/>
      <c r="G36" s="921"/>
      <c r="H36" s="919"/>
      <c r="I36" s="920"/>
      <c r="J36" s="920"/>
      <c r="K36" s="920"/>
      <c r="L36" s="921"/>
    </row>
    <row r="37" spans="2:12" x14ac:dyDescent="0.3">
      <c r="B37" s="919"/>
      <c r="C37" s="920"/>
      <c r="D37" s="920"/>
      <c r="E37" s="920"/>
      <c r="F37" s="920"/>
      <c r="G37" s="921"/>
      <c r="H37" s="919"/>
      <c r="I37" s="920"/>
      <c r="J37" s="920"/>
      <c r="K37" s="920"/>
      <c r="L37" s="921"/>
    </row>
    <row r="38" spans="2:12" x14ac:dyDescent="0.3">
      <c r="B38" s="919"/>
      <c r="C38" s="920"/>
      <c r="D38" s="920"/>
      <c r="E38" s="920"/>
      <c r="F38" s="920"/>
      <c r="G38" s="921"/>
      <c r="H38" s="919"/>
      <c r="I38" s="920"/>
      <c r="J38" s="920"/>
      <c r="K38" s="920"/>
      <c r="L38" s="921"/>
    </row>
    <row r="39" spans="2:12" ht="21.9" customHeight="1" x14ac:dyDescent="0.3">
      <c r="B39" s="907" t="s">
        <v>1105</v>
      </c>
      <c r="C39" s="908"/>
      <c r="D39" s="908"/>
      <c r="E39" s="908"/>
      <c r="F39" s="908"/>
      <c r="G39" s="909"/>
      <c r="H39" s="913" t="s">
        <v>1106</v>
      </c>
      <c r="I39" s="914"/>
      <c r="J39" s="914"/>
      <c r="K39" s="914"/>
      <c r="L39" s="915"/>
    </row>
    <row r="40" spans="2:12" ht="26.25" customHeight="1" thickBot="1" x14ac:dyDescent="0.35">
      <c r="B40" s="910"/>
      <c r="C40" s="911"/>
      <c r="D40" s="911"/>
      <c r="E40" s="911"/>
      <c r="F40" s="911"/>
      <c r="G40" s="912"/>
      <c r="H40" s="916"/>
      <c r="I40" s="917"/>
      <c r="J40" s="917"/>
      <c r="K40" s="917"/>
      <c r="L40" s="918"/>
    </row>
    <row r="41" spans="2:12" x14ac:dyDescent="0.3">
      <c r="B41" s="922" t="s">
        <v>812</v>
      </c>
      <c r="C41" s="923"/>
      <c r="D41" s="923"/>
      <c r="E41" s="923"/>
      <c r="F41" s="923"/>
      <c r="G41" s="924"/>
      <c r="H41" s="922" t="s">
        <v>813</v>
      </c>
      <c r="I41" s="923"/>
      <c r="J41" s="923"/>
      <c r="K41" s="923"/>
      <c r="L41" s="924"/>
    </row>
    <row r="42" spans="2:12" x14ac:dyDescent="0.3">
      <c r="B42" s="919"/>
      <c r="C42" s="920"/>
      <c r="D42" s="920"/>
      <c r="E42" s="920"/>
      <c r="F42" s="920"/>
      <c r="G42" s="921"/>
      <c r="H42" s="919"/>
      <c r="I42" s="920"/>
      <c r="J42" s="920"/>
      <c r="K42" s="920"/>
      <c r="L42" s="921"/>
    </row>
    <row r="43" spans="2:12" x14ac:dyDescent="0.3">
      <c r="B43" s="919"/>
      <c r="C43" s="920"/>
      <c r="D43" s="920"/>
      <c r="E43" s="920"/>
      <c r="F43" s="920"/>
      <c r="G43" s="921"/>
      <c r="H43" s="919"/>
      <c r="I43" s="920"/>
      <c r="J43" s="920"/>
      <c r="K43" s="920"/>
      <c r="L43" s="921"/>
    </row>
    <row r="44" spans="2:12" x14ac:dyDescent="0.3">
      <c r="B44" s="919"/>
      <c r="C44" s="920"/>
      <c r="D44" s="920"/>
      <c r="E44" s="920"/>
      <c r="F44" s="920"/>
      <c r="G44" s="921"/>
      <c r="H44" s="919"/>
      <c r="I44" s="920"/>
      <c r="J44" s="920"/>
      <c r="K44" s="920"/>
      <c r="L44" s="921"/>
    </row>
    <row r="45" spans="2:12" x14ac:dyDescent="0.3">
      <c r="B45" s="919"/>
      <c r="C45" s="920"/>
      <c r="D45" s="920"/>
      <c r="E45" s="920"/>
      <c r="F45" s="920"/>
      <c r="G45" s="921"/>
      <c r="H45" s="919"/>
      <c r="I45" s="920"/>
      <c r="J45" s="920"/>
      <c r="K45" s="920"/>
      <c r="L45" s="921"/>
    </row>
    <row r="46" spans="2:12" x14ac:dyDescent="0.3">
      <c r="B46" s="919"/>
      <c r="C46" s="920"/>
      <c r="D46" s="920"/>
      <c r="E46" s="920"/>
      <c r="F46" s="920"/>
      <c r="G46" s="921"/>
      <c r="H46" s="919"/>
      <c r="I46" s="920"/>
      <c r="J46" s="920"/>
      <c r="K46" s="920"/>
      <c r="L46" s="921"/>
    </row>
    <row r="47" spans="2:12" x14ac:dyDescent="0.3">
      <c r="B47" s="919"/>
      <c r="C47" s="920"/>
      <c r="D47" s="920"/>
      <c r="E47" s="920"/>
      <c r="F47" s="920"/>
      <c r="G47" s="921"/>
      <c r="H47" s="919"/>
      <c r="I47" s="920"/>
      <c r="J47" s="920"/>
      <c r="K47" s="920"/>
      <c r="L47" s="921"/>
    </row>
    <row r="48" spans="2:12" x14ac:dyDescent="0.3">
      <c r="B48" s="919"/>
      <c r="C48" s="920"/>
      <c r="D48" s="920"/>
      <c r="E48" s="920"/>
      <c r="F48" s="920"/>
      <c r="G48" s="921"/>
      <c r="H48" s="919"/>
      <c r="I48" s="920"/>
      <c r="J48" s="920"/>
      <c r="K48" s="920"/>
      <c r="L48" s="921"/>
    </row>
    <row r="49" spans="2:12" x14ac:dyDescent="0.3">
      <c r="B49" s="919"/>
      <c r="C49" s="920"/>
      <c r="D49" s="920"/>
      <c r="E49" s="920"/>
      <c r="F49" s="920"/>
      <c r="G49" s="921"/>
      <c r="H49" s="919"/>
      <c r="I49" s="920"/>
      <c r="J49" s="920"/>
      <c r="K49" s="920"/>
      <c r="L49" s="921"/>
    </row>
    <row r="50" spans="2:12" x14ac:dyDescent="0.3">
      <c r="B50" s="919"/>
      <c r="C50" s="920"/>
      <c r="D50" s="920"/>
      <c r="E50" s="920"/>
      <c r="F50" s="920"/>
      <c r="G50" s="921"/>
      <c r="H50" s="919"/>
      <c r="I50" s="920"/>
      <c r="J50" s="920"/>
      <c r="K50" s="920"/>
      <c r="L50" s="921"/>
    </row>
    <row r="51" spans="2:12" x14ac:dyDescent="0.3">
      <c r="B51" s="919"/>
      <c r="C51" s="920"/>
      <c r="D51" s="920"/>
      <c r="E51" s="920"/>
      <c r="F51" s="920"/>
      <c r="G51" s="921"/>
      <c r="H51" s="919"/>
      <c r="I51" s="920"/>
      <c r="J51" s="920"/>
      <c r="K51" s="920"/>
      <c r="L51" s="921"/>
    </row>
    <row r="52" spans="2:12" x14ac:dyDescent="0.3">
      <c r="B52" s="919"/>
      <c r="C52" s="920"/>
      <c r="D52" s="920"/>
      <c r="E52" s="920"/>
      <c r="F52" s="920"/>
      <c r="G52" s="921"/>
      <c r="H52" s="919"/>
      <c r="I52" s="920"/>
      <c r="J52" s="920"/>
      <c r="K52" s="920"/>
      <c r="L52" s="921"/>
    </row>
    <row r="53" spans="2:12" x14ac:dyDescent="0.3">
      <c r="B53" s="919"/>
      <c r="C53" s="920"/>
      <c r="D53" s="920"/>
      <c r="E53" s="920"/>
      <c r="F53" s="920"/>
      <c r="G53" s="921"/>
      <c r="H53" s="919"/>
      <c r="I53" s="920"/>
      <c r="J53" s="920"/>
      <c r="K53" s="920"/>
      <c r="L53" s="921"/>
    </row>
    <row r="54" spans="2:12" x14ac:dyDescent="0.3">
      <c r="B54" s="919"/>
      <c r="C54" s="920"/>
      <c r="D54" s="920"/>
      <c r="E54" s="920"/>
      <c r="F54" s="920"/>
      <c r="G54" s="921"/>
      <c r="H54" s="919"/>
      <c r="I54" s="920"/>
      <c r="J54" s="920"/>
      <c r="K54" s="920"/>
      <c r="L54" s="921"/>
    </row>
    <row r="55" spans="2:12" ht="21.9" customHeight="1" x14ac:dyDescent="0.3">
      <c r="B55" s="913" t="s">
        <v>1107</v>
      </c>
      <c r="C55" s="914"/>
      <c r="D55" s="914"/>
      <c r="E55" s="914"/>
      <c r="F55" s="914"/>
      <c r="G55" s="915"/>
      <c r="H55" s="913" t="s">
        <v>1108</v>
      </c>
      <c r="I55" s="914"/>
      <c r="J55" s="914"/>
      <c r="K55" s="914"/>
      <c r="L55" s="915"/>
    </row>
    <row r="56" spans="2:12" ht="21.9" customHeight="1" thickBot="1" x14ac:dyDescent="0.35">
      <c r="B56" s="916"/>
      <c r="C56" s="917"/>
      <c r="D56" s="917"/>
      <c r="E56" s="917"/>
      <c r="F56" s="917"/>
      <c r="G56" s="918"/>
      <c r="H56" s="916"/>
      <c r="I56" s="917"/>
      <c r="J56" s="917"/>
      <c r="K56" s="917"/>
      <c r="L56" s="918"/>
    </row>
    <row r="57" spans="2:12" x14ac:dyDescent="0.3">
      <c r="B57" s="922" t="s">
        <v>812</v>
      </c>
      <c r="C57" s="923"/>
      <c r="D57" s="923"/>
      <c r="E57" s="923"/>
      <c r="F57" s="923"/>
      <c r="G57" s="924"/>
      <c r="H57" s="922" t="s">
        <v>813</v>
      </c>
      <c r="I57" s="923"/>
      <c r="J57" s="923"/>
      <c r="K57" s="923"/>
      <c r="L57" s="924"/>
    </row>
    <row r="58" spans="2:12" x14ac:dyDescent="0.3">
      <c r="B58" s="919"/>
      <c r="C58" s="920"/>
      <c r="D58" s="920"/>
      <c r="E58" s="920"/>
      <c r="F58" s="920"/>
      <c r="G58" s="921"/>
      <c r="H58" s="919"/>
      <c r="I58" s="920"/>
      <c r="J58" s="920"/>
      <c r="K58" s="920"/>
      <c r="L58" s="921"/>
    </row>
    <row r="59" spans="2:12" x14ac:dyDescent="0.3">
      <c r="B59" s="919"/>
      <c r="C59" s="920"/>
      <c r="D59" s="920"/>
      <c r="E59" s="920"/>
      <c r="F59" s="920"/>
      <c r="G59" s="921"/>
      <c r="H59" s="919"/>
      <c r="I59" s="920"/>
      <c r="J59" s="920"/>
      <c r="K59" s="920"/>
      <c r="L59" s="921"/>
    </row>
    <row r="60" spans="2:12" x14ac:dyDescent="0.3">
      <c r="B60" s="919"/>
      <c r="C60" s="920"/>
      <c r="D60" s="920"/>
      <c r="E60" s="920"/>
      <c r="F60" s="920"/>
      <c r="G60" s="921"/>
      <c r="H60" s="919"/>
      <c r="I60" s="920"/>
      <c r="J60" s="920"/>
      <c r="K60" s="920"/>
      <c r="L60" s="921"/>
    </row>
    <row r="61" spans="2:12" x14ac:dyDescent="0.3">
      <c r="B61" s="919"/>
      <c r="C61" s="920"/>
      <c r="D61" s="920"/>
      <c r="E61" s="920"/>
      <c r="F61" s="920"/>
      <c r="G61" s="921"/>
      <c r="H61" s="919"/>
      <c r="I61" s="920"/>
      <c r="J61" s="920"/>
      <c r="K61" s="920"/>
      <c r="L61" s="921"/>
    </row>
    <row r="62" spans="2:12" x14ac:dyDescent="0.3">
      <c r="B62" s="919"/>
      <c r="C62" s="920"/>
      <c r="D62" s="920"/>
      <c r="E62" s="920"/>
      <c r="F62" s="920"/>
      <c r="G62" s="921"/>
      <c r="H62" s="919"/>
      <c r="I62" s="920"/>
      <c r="J62" s="920"/>
      <c r="K62" s="920"/>
      <c r="L62" s="921"/>
    </row>
    <row r="63" spans="2:12" x14ac:dyDescent="0.3">
      <c r="B63" s="919"/>
      <c r="C63" s="920"/>
      <c r="D63" s="920"/>
      <c r="E63" s="920"/>
      <c r="F63" s="920"/>
      <c r="G63" s="921"/>
      <c r="H63" s="919"/>
      <c r="I63" s="920"/>
      <c r="J63" s="920"/>
      <c r="K63" s="920"/>
      <c r="L63" s="921"/>
    </row>
    <row r="64" spans="2:12" x14ac:dyDescent="0.3">
      <c r="B64" s="919"/>
      <c r="C64" s="920"/>
      <c r="D64" s="920"/>
      <c r="E64" s="920"/>
      <c r="F64" s="920"/>
      <c r="G64" s="921"/>
      <c r="H64" s="919"/>
      <c r="I64" s="920"/>
      <c r="J64" s="920"/>
      <c r="K64" s="920"/>
      <c r="L64" s="921"/>
    </row>
    <row r="65" spans="2:14" x14ac:dyDescent="0.3">
      <c r="B65" s="919"/>
      <c r="C65" s="920"/>
      <c r="D65" s="920"/>
      <c r="E65" s="920"/>
      <c r="F65" s="920"/>
      <c r="G65" s="921"/>
      <c r="H65" s="919"/>
      <c r="I65" s="920"/>
      <c r="J65" s="920"/>
      <c r="K65" s="920"/>
      <c r="L65" s="921"/>
    </row>
    <row r="66" spans="2:14" x14ac:dyDescent="0.3">
      <c r="B66" s="919"/>
      <c r="C66" s="920"/>
      <c r="D66" s="920"/>
      <c r="E66" s="920"/>
      <c r="F66" s="920"/>
      <c r="G66" s="921"/>
      <c r="H66" s="919"/>
      <c r="I66" s="920"/>
      <c r="J66" s="920"/>
      <c r="K66" s="920"/>
      <c r="L66" s="921"/>
    </row>
    <row r="67" spans="2:14" x14ac:dyDescent="0.3">
      <c r="B67" s="919"/>
      <c r="C67" s="920"/>
      <c r="D67" s="920"/>
      <c r="E67" s="920"/>
      <c r="F67" s="920"/>
      <c r="G67" s="921"/>
      <c r="H67" s="919"/>
      <c r="I67" s="920"/>
      <c r="J67" s="920"/>
      <c r="K67" s="920"/>
      <c r="L67" s="921"/>
    </row>
    <row r="68" spans="2:14" x14ac:dyDescent="0.3">
      <c r="B68" s="919"/>
      <c r="C68" s="920"/>
      <c r="D68" s="920"/>
      <c r="E68" s="920"/>
      <c r="F68" s="920"/>
      <c r="G68" s="921"/>
      <c r="H68" s="919"/>
      <c r="I68" s="920"/>
      <c r="J68" s="920"/>
      <c r="K68" s="920"/>
      <c r="L68" s="921"/>
    </row>
    <row r="69" spans="2:14" x14ac:dyDescent="0.3">
      <c r="B69" s="919"/>
      <c r="C69" s="920"/>
      <c r="D69" s="920"/>
      <c r="E69" s="920"/>
      <c r="F69" s="920"/>
      <c r="G69" s="921"/>
      <c r="H69" s="919"/>
      <c r="I69" s="920"/>
      <c r="J69" s="920"/>
      <c r="K69" s="920"/>
      <c r="L69" s="921"/>
    </row>
    <row r="70" spans="2:14" x14ac:dyDescent="0.3">
      <c r="B70" s="919"/>
      <c r="C70" s="920"/>
      <c r="D70" s="920"/>
      <c r="E70" s="920"/>
      <c r="F70" s="920"/>
      <c r="G70" s="921"/>
      <c r="H70" s="919"/>
      <c r="I70" s="920"/>
      <c r="J70" s="920"/>
      <c r="K70" s="920"/>
      <c r="L70" s="921"/>
    </row>
    <row r="71" spans="2:14" ht="21.9" customHeight="1" x14ac:dyDescent="0.3">
      <c r="B71" s="913" t="s">
        <v>1007</v>
      </c>
      <c r="C71" s="914"/>
      <c r="D71" s="914"/>
      <c r="E71" s="914"/>
      <c r="F71" s="914"/>
      <c r="G71" s="915"/>
      <c r="H71" s="913" t="s">
        <v>1109</v>
      </c>
      <c r="I71" s="987"/>
      <c r="J71" s="987"/>
      <c r="K71" s="987"/>
      <c r="L71" s="988"/>
    </row>
    <row r="72" spans="2:14" ht="37.5" customHeight="1" thickBot="1" x14ac:dyDescent="0.35">
      <c r="B72" s="916"/>
      <c r="C72" s="917"/>
      <c r="D72" s="917"/>
      <c r="E72" s="917"/>
      <c r="F72" s="917"/>
      <c r="G72" s="918"/>
      <c r="H72" s="989"/>
      <c r="I72" s="990"/>
      <c r="J72" s="990"/>
      <c r="K72" s="990"/>
      <c r="L72" s="991"/>
      <c r="N72" s="188" t="s">
        <v>1110</v>
      </c>
    </row>
    <row r="73" spans="2:14" x14ac:dyDescent="0.3">
      <c r="B73" s="922" t="s">
        <v>812</v>
      </c>
      <c r="C73" s="923"/>
      <c r="D73" s="923"/>
      <c r="E73" s="923"/>
      <c r="F73" s="923"/>
      <c r="G73" s="924"/>
      <c r="H73" s="922" t="s">
        <v>813</v>
      </c>
      <c r="I73" s="923"/>
      <c r="J73" s="923"/>
      <c r="K73" s="923"/>
      <c r="L73" s="924"/>
    </row>
    <row r="74" spans="2:14" x14ac:dyDescent="0.3">
      <c r="B74" s="919"/>
      <c r="C74" s="920"/>
      <c r="D74" s="920"/>
      <c r="E74" s="920"/>
      <c r="F74" s="920"/>
      <c r="G74" s="921"/>
      <c r="H74" s="919"/>
      <c r="I74" s="920"/>
      <c r="J74" s="920"/>
      <c r="K74" s="920"/>
      <c r="L74" s="921"/>
    </row>
    <row r="75" spans="2:14" x14ac:dyDescent="0.3">
      <c r="B75" s="919"/>
      <c r="C75" s="920"/>
      <c r="D75" s="920"/>
      <c r="E75" s="920"/>
      <c r="F75" s="920"/>
      <c r="G75" s="921"/>
      <c r="H75" s="919"/>
      <c r="I75" s="920"/>
      <c r="J75" s="920"/>
      <c r="K75" s="920"/>
      <c r="L75" s="921"/>
    </row>
    <row r="76" spans="2:14" x14ac:dyDescent="0.3">
      <c r="B76" s="919"/>
      <c r="C76" s="920"/>
      <c r="D76" s="920"/>
      <c r="E76" s="920"/>
      <c r="F76" s="920"/>
      <c r="G76" s="921"/>
      <c r="H76" s="919"/>
      <c r="I76" s="920"/>
      <c r="J76" s="920"/>
      <c r="K76" s="920"/>
      <c r="L76" s="921"/>
    </row>
    <row r="77" spans="2:14" x14ac:dyDescent="0.3">
      <c r="B77" s="919"/>
      <c r="C77" s="920"/>
      <c r="D77" s="920"/>
      <c r="E77" s="920"/>
      <c r="F77" s="920"/>
      <c r="G77" s="921"/>
      <c r="H77" s="919"/>
      <c r="I77" s="920"/>
      <c r="J77" s="920"/>
      <c r="K77" s="920"/>
      <c r="L77" s="921"/>
    </row>
    <row r="78" spans="2:14" x14ac:dyDescent="0.3">
      <c r="B78" s="919"/>
      <c r="C78" s="920"/>
      <c r="D78" s="920"/>
      <c r="E78" s="920"/>
      <c r="F78" s="920"/>
      <c r="G78" s="921"/>
      <c r="H78" s="919"/>
      <c r="I78" s="920"/>
      <c r="J78" s="920"/>
      <c r="K78" s="920"/>
      <c r="L78" s="921"/>
    </row>
    <row r="79" spans="2:14" x14ac:dyDescent="0.3">
      <c r="B79" s="919"/>
      <c r="C79" s="920"/>
      <c r="D79" s="920"/>
      <c r="E79" s="920"/>
      <c r="F79" s="920"/>
      <c r="G79" s="921"/>
      <c r="H79" s="919"/>
      <c r="I79" s="920"/>
      <c r="J79" s="920"/>
      <c r="K79" s="920"/>
      <c r="L79" s="921"/>
    </row>
    <row r="80" spans="2:14" x14ac:dyDescent="0.3">
      <c r="B80" s="919"/>
      <c r="C80" s="920"/>
      <c r="D80" s="920"/>
      <c r="E80" s="920"/>
      <c r="F80" s="920"/>
      <c r="G80" s="921"/>
      <c r="H80" s="919"/>
      <c r="I80" s="920"/>
      <c r="J80" s="920"/>
      <c r="K80" s="920"/>
      <c r="L80" s="921"/>
    </row>
    <row r="81" spans="2:12" x14ac:dyDescent="0.3">
      <c r="B81" s="919"/>
      <c r="C81" s="920"/>
      <c r="D81" s="920"/>
      <c r="E81" s="920"/>
      <c r="F81" s="920"/>
      <c r="G81" s="921"/>
      <c r="H81" s="919"/>
      <c r="I81" s="920"/>
      <c r="J81" s="920"/>
      <c r="K81" s="920"/>
      <c r="L81" s="921"/>
    </row>
    <row r="82" spans="2:12" x14ac:dyDescent="0.3">
      <c r="B82" s="919"/>
      <c r="C82" s="920"/>
      <c r="D82" s="920"/>
      <c r="E82" s="920"/>
      <c r="F82" s="920"/>
      <c r="G82" s="921"/>
      <c r="H82" s="919"/>
      <c r="I82" s="920"/>
      <c r="J82" s="920"/>
      <c r="K82" s="920"/>
      <c r="L82" s="921"/>
    </row>
    <row r="83" spans="2:12" x14ac:dyDescent="0.3">
      <c r="B83" s="919"/>
      <c r="C83" s="920"/>
      <c r="D83" s="920"/>
      <c r="E83" s="920"/>
      <c r="F83" s="920"/>
      <c r="G83" s="921"/>
      <c r="H83" s="919"/>
      <c r="I83" s="920"/>
      <c r="J83" s="920"/>
      <c r="K83" s="920"/>
      <c r="L83" s="921"/>
    </row>
    <row r="84" spans="2:12" x14ac:dyDescent="0.3">
      <c r="B84" s="919"/>
      <c r="C84" s="920"/>
      <c r="D84" s="920"/>
      <c r="E84" s="920"/>
      <c r="F84" s="920"/>
      <c r="G84" s="921"/>
      <c r="H84" s="919"/>
      <c r="I84" s="920"/>
      <c r="J84" s="920"/>
      <c r="K84" s="920"/>
      <c r="L84" s="921"/>
    </row>
    <row r="85" spans="2:12" x14ac:dyDescent="0.3">
      <c r="B85" s="919"/>
      <c r="C85" s="920"/>
      <c r="D85" s="920"/>
      <c r="E85" s="920"/>
      <c r="F85" s="920"/>
      <c r="G85" s="921"/>
      <c r="H85" s="919"/>
      <c r="I85" s="920"/>
      <c r="J85" s="920"/>
      <c r="K85" s="920"/>
      <c r="L85" s="921"/>
    </row>
    <row r="86" spans="2:12" x14ac:dyDescent="0.3">
      <c r="B86" s="919"/>
      <c r="C86" s="920"/>
      <c r="D86" s="920"/>
      <c r="E86" s="920"/>
      <c r="F86" s="920"/>
      <c r="G86" s="921"/>
      <c r="H86" s="919"/>
      <c r="I86" s="920"/>
      <c r="J86" s="920"/>
      <c r="K86" s="920"/>
      <c r="L86" s="921"/>
    </row>
    <row r="87" spans="2:12" ht="21.9" customHeight="1" x14ac:dyDescent="0.3">
      <c r="B87" s="913" t="s">
        <v>1007</v>
      </c>
      <c r="C87" s="914"/>
      <c r="D87" s="914"/>
      <c r="E87" s="914"/>
      <c r="F87" s="914"/>
      <c r="G87" s="915"/>
      <c r="H87" s="913" t="s">
        <v>1111</v>
      </c>
      <c r="I87" s="987"/>
      <c r="J87" s="987"/>
      <c r="K87" s="987"/>
      <c r="L87" s="988"/>
    </row>
    <row r="88" spans="2:12" ht="37.5" customHeight="1" thickBot="1" x14ac:dyDescent="0.35">
      <c r="B88" s="916"/>
      <c r="C88" s="917"/>
      <c r="D88" s="917"/>
      <c r="E88" s="917"/>
      <c r="F88" s="917"/>
      <c r="G88" s="918"/>
      <c r="H88" s="989"/>
      <c r="I88" s="990"/>
      <c r="J88" s="990"/>
      <c r="K88" s="990"/>
      <c r="L88" s="991"/>
    </row>
    <row r="89" spans="2:12" x14ac:dyDescent="0.3">
      <c r="B89" s="922" t="s">
        <v>812</v>
      </c>
      <c r="C89" s="923"/>
      <c r="D89" s="923"/>
      <c r="E89" s="923"/>
      <c r="F89" s="923"/>
      <c r="G89" s="924"/>
      <c r="H89" s="922" t="s">
        <v>813</v>
      </c>
      <c r="I89" s="923"/>
      <c r="J89" s="923"/>
      <c r="K89" s="923"/>
      <c r="L89" s="924"/>
    </row>
    <row r="90" spans="2:12" x14ac:dyDescent="0.3">
      <c r="B90" s="919"/>
      <c r="C90" s="920"/>
      <c r="D90" s="920"/>
      <c r="E90" s="920"/>
      <c r="F90" s="920"/>
      <c r="G90" s="921"/>
      <c r="H90" s="919"/>
      <c r="I90" s="920"/>
      <c r="J90" s="920"/>
      <c r="K90" s="920"/>
      <c r="L90" s="921"/>
    </row>
    <row r="91" spans="2:12" x14ac:dyDescent="0.3">
      <c r="B91" s="919"/>
      <c r="C91" s="920"/>
      <c r="D91" s="920"/>
      <c r="E91" s="920"/>
      <c r="F91" s="920"/>
      <c r="G91" s="921"/>
      <c r="H91" s="919"/>
      <c r="I91" s="920"/>
      <c r="J91" s="920"/>
      <c r="K91" s="920"/>
      <c r="L91" s="921"/>
    </row>
    <row r="92" spans="2:12" x14ac:dyDescent="0.3">
      <c r="B92" s="919"/>
      <c r="C92" s="920"/>
      <c r="D92" s="920"/>
      <c r="E92" s="920"/>
      <c r="F92" s="920"/>
      <c r="G92" s="921"/>
      <c r="H92" s="919"/>
      <c r="I92" s="920"/>
      <c r="J92" s="920"/>
      <c r="K92" s="920"/>
      <c r="L92" s="921"/>
    </row>
    <row r="93" spans="2:12" x14ac:dyDescent="0.3">
      <c r="B93" s="919"/>
      <c r="C93" s="920"/>
      <c r="D93" s="920"/>
      <c r="E93" s="920"/>
      <c r="F93" s="920"/>
      <c r="G93" s="921"/>
      <c r="H93" s="919"/>
      <c r="I93" s="920"/>
      <c r="J93" s="920"/>
      <c r="K93" s="920"/>
      <c r="L93" s="921"/>
    </row>
    <row r="94" spans="2:12" x14ac:dyDescent="0.3">
      <c r="B94" s="919"/>
      <c r="C94" s="920"/>
      <c r="D94" s="920"/>
      <c r="E94" s="920"/>
      <c r="F94" s="920"/>
      <c r="G94" s="921"/>
      <c r="H94" s="919"/>
      <c r="I94" s="920"/>
      <c r="J94" s="920"/>
      <c r="K94" s="920"/>
      <c r="L94" s="921"/>
    </row>
    <row r="95" spans="2:12" x14ac:dyDescent="0.3">
      <c r="B95" s="919"/>
      <c r="C95" s="920"/>
      <c r="D95" s="920"/>
      <c r="E95" s="920"/>
      <c r="F95" s="920"/>
      <c r="G95" s="921"/>
      <c r="H95" s="919"/>
      <c r="I95" s="920"/>
      <c r="J95" s="920"/>
      <c r="K95" s="920"/>
      <c r="L95" s="921"/>
    </row>
    <row r="96" spans="2:12" x14ac:dyDescent="0.3">
      <c r="B96" s="919"/>
      <c r="C96" s="920"/>
      <c r="D96" s="920"/>
      <c r="E96" s="920"/>
      <c r="F96" s="920"/>
      <c r="G96" s="921"/>
      <c r="H96" s="919"/>
      <c r="I96" s="920"/>
      <c r="J96" s="920"/>
      <c r="K96" s="920"/>
      <c r="L96" s="921"/>
    </row>
    <row r="97" spans="2:12" x14ac:dyDescent="0.3">
      <c r="B97" s="919"/>
      <c r="C97" s="920"/>
      <c r="D97" s="920"/>
      <c r="E97" s="920"/>
      <c r="F97" s="920"/>
      <c r="G97" s="921"/>
      <c r="H97" s="919"/>
      <c r="I97" s="920"/>
      <c r="J97" s="920"/>
      <c r="K97" s="920"/>
      <c r="L97" s="921"/>
    </row>
    <row r="98" spans="2:12" x14ac:dyDescent="0.3">
      <c r="B98" s="919"/>
      <c r="C98" s="920"/>
      <c r="D98" s="920"/>
      <c r="E98" s="920"/>
      <c r="F98" s="920"/>
      <c r="G98" s="921"/>
      <c r="H98" s="919"/>
      <c r="I98" s="920"/>
      <c r="J98" s="920"/>
      <c r="K98" s="920"/>
      <c r="L98" s="921"/>
    </row>
    <row r="99" spans="2:12" x14ac:dyDescent="0.3">
      <c r="B99" s="919"/>
      <c r="C99" s="920"/>
      <c r="D99" s="920"/>
      <c r="E99" s="920"/>
      <c r="F99" s="920"/>
      <c r="G99" s="921"/>
      <c r="H99" s="919"/>
      <c r="I99" s="920"/>
      <c r="J99" s="920"/>
      <c r="K99" s="920"/>
      <c r="L99" s="921"/>
    </row>
    <row r="100" spans="2:12" x14ac:dyDescent="0.3">
      <c r="B100" s="919"/>
      <c r="C100" s="920"/>
      <c r="D100" s="920"/>
      <c r="E100" s="920"/>
      <c r="F100" s="920"/>
      <c r="G100" s="921"/>
      <c r="H100" s="919"/>
      <c r="I100" s="920"/>
      <c r="J100" s="920"/>
      <c r="K100" s="920"/>
      <c r="L100" s="921"/>
    </row>
    <row r="101" spans="2:12" x14ac:dyDescent="0.3">
      <c r="B101" s="919"/>
      <c r="C101" s="920"/>
      <c r="D101" s="920"/>
      <c r="E101" s="920"/>
      <c r="F101" s="920"/>
      <c r="G101" s="921"/>
      <c r="H101" s="919"/>
      <c r="I101" s="920"/>
      <c r="J101" s="920"/>
      <c r="K101" s="920"/>
      <c r="L101" s="921"/>
    </row>
    <row r="102" spans="2:12" x14ac:dyDescent="0.3">
      <c r="B102" s="919"/>
      <c r="C102" s="920"/>
      <c r="D102" s="920"/>
      <c r="E102" s="920"/>
      <c r="F102" s="920"/>
      <c r="G102" s="921"/>
      <c r="H102" s="919"/>
      <c r="I102" s="920"/>
      <c r="J102" s="920"/>
      <c r="K102" s="920"/>
      <c r="L102" s="921"/>
    </row>
    <row r="103" spans="2:12" ht="21.9" customHeight="1" x14ac:dyDescent="0.3">
      <c r="B103" s="913" t="s">
        <v>1112</v>
      </c>
      <c r="C103" s="987"/>
      <c r="D103" s="987"/>
      <c r="E103" s="987"/>
      <c r="F103" s="987"/>
      <c r="G103" s="988"/>
      <c r="H103" s="913" t="s">
        <v>1113</v>
      </c>
      <c r="I103" s="914"/>
      <c r="J103" s="914"/>
      <c r="K103" s="914"/>
      <c r="L103" s="915"/>
    </row>
    <row r="104" spans="2:12" ht="21.9" customHeight="1" thickBot="1" x14ac:dyDescent="0.35">
      <c r="B104" s="989"/>
      <c r="C104" s="990"/>
      <c r="D104" s="990"/>
      <c r="E104" s="990"/>
      <c r="F104" s="990"/>
      <c r="G104" s="991"/>
      <c r="H104" s="916"/>
      <c r="I104" s="917"/>
      <c r="J104" s="917"/>
      <c r="K104" s="917"/>
      <c r="L104" s="918"/>
    </row>
  </sheetData>
  <mergeCells count="40">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M811"/>
  <sheetViews>
    <sheetView showGridLines="0" topLeftCell="A785" zoomScale="98" zoomScaleNormal="98" zoomScaleSheetLayoutView="110" zoomScalePageLayoutView="110" workbookViewId="0">
      <selection activeCell="N645" sqref="N645"/>
    </sheetView>
  </sheetViews>
  <sheetFormatPr baseColWidth="10" defaultColWidth="11.44140625" defaultRowHeight="14.4" x14ac:dyDescent="0.3"/>
  <cols>
    <col min="1" max="1" width="3.6640625" style="188" customWidth="1"/>
    <col min="2" max="2" width="12" style="188" customWidth="1"/>
    <col min="3" max="3" width="9.5546875" style="188" customWidth="1"/>
    <col min="4" max="4" width="8" style="188" customWidth="1"/>
    <col min="5" max="5" width="11.44140625" style="188"/>
    <col min="6" max="6" width="11.88671875" style="188" customWidth="1"/>
    <col min="7" max="7" width="9.5546875" style="188" customWidth="1"/>
    <col min="8" max="8" width="12" style="188" customWidth="1"/>
    <col min="9" max="9" width="13.88671875" style="188" bestFit="1" customWidth="1"/>
    <col min="10" max="10" width="13" style="188" customWidth="1"/>
    <col min="11" max="11" width="13.44140625" style="188" customWidth="1"/>
    <col min="12" max="12" width="9.44140625" style="188" customWidth="1"/>
    <col min="13" max="13" width="11.44140625" style="188" hidden="1" customWidth="1"/>
    <col min="14" max="16384" width="11.44140625" style="188"/>
  </cols>
  <sheetData>
    <row r="1" spans="2:13" x14ac:dyDescent="0.3">
      <c r="B1" s="886"/>
      <c r="C1" s="887"/>
      <c r="D1" s="888"/>
      <c r="E1" s="892" t="s">
        <v>820</v>
      </c>
      <c r="F1" s="892"/>
      <c r="G1" s="892"/>
      <c r="H1" s="892"/>
      <c r="I1" s="892"/>
      <c r="J1" s="892"/>
      <c r="K1" s="894"/>
      <c r="L1" s="895"/>
    </row>
    <row r="2" spans="2:13" ht="1.5" customHeight="1" x14ac:dyDescent="0.3">
      <c r="B2" s="889"/>
      <c r="C2" s="890"/>
      <c r="D2" s="891"/>
      <c r="E2" s="893"/>
      <c r="F2" s="893"/>
      <c r="G2" s="893"/>
      <c r="H2" s="893"/>
      <c r="I2" s="893"/>
      <c r="J2" s="893"/>
      <c r="K2" s="896"/>
      <c r="L2" s="897"/>
    </row>
    <row r="3" spans="2:13" ht="3.75" customHeight="1" x14ac:dyDescent="0.3">
      <c r="B3" s="889"/>
      <c r="C3" s="890"/>
      <c r="D3" s="891"/>
      <c r="E3" s="893"/>
      <c r="F3" s="893"/>
      <c r="G3" s="893"/>
      <c r="H3" s="893"/>
      <c r="I3" s="893"/>
      <c r="J3" s="893"/>
      <c r="K3" s="896"/>
      <c r="L3" s="897"/>
    </row>
    <row r="4" spans="2:13" ht="20.25" customHeight="1" x14ac:dyDescent="0.3">
      <c r="B4" s="889"/>
      <c r="C4" s="890"/>
      <c r="D4" s="891"/>
      <c r="E4" s="1030" t="s">
        <v>390</v>
      </c>
      <c r="F4" s="898"/>
      <c r="G4" s="898"/>
      <c r="H4" s="898"/>
      <c r="I4" s="898"/>
      <c r="J4" s="1031"/>
      <c r="K4" s="896"/>
      <c r="L4" s="897"/>
    </row>
    <row r="5" spans="2:13" ht="4.5" customHeight="1" x14ac:dyDescent="0.3">
      <c r="B5" s="889"/>
      <c r="C5" s="890"/>
      <c r="D5" s="891"/>
      <c r="E5" s="899"/>
      <c r="F5" s="899"/>
      <c r="G5" s="899"/>
      <c r="H5" s="899"/>
      <c r="I5" s="1032" t="s">
        <v>462</v>
      </c>
      <c r="J5" s="1033">
        <v>217</v>
      </c>
      <c r="K5" s="1029"/>
      <c r="L5" s="897"/>
      <c r="M5" s="189"/>
    </row>
    <row r="6" spans="2:13" ht="24.9" customHeight="1" x14ac:dyDescent="0.3">
      <c r="B6" s="889"/>
      <c r="C6" s="890"/>
      <c r="D6" s="891"/>
      <c r="E6" s="190" t="s">
        <v>460</v>
      </c>
      <c r="F6" s="181">
        <v>43825</v>
      </c>
      <c r="G6" s="192" t="s">
        <v>461</v>
      </c>
      <c r="H6" s="182">
        <v>43831</v>
      </c>
      <c r="I6" s="1032"/>
      <c r="J6" s="1033"/>
      <c r="K6" s="1034"/>
      <c r="L6" s="903"/>
    </row>
    <row r="7" spans="2:13" ht="24.9" customHeight="1" x14ac:dyDescent="0.3">
      <c r="B7" s="904" t="s">
        <v>395</v>
      </c>
      <c r="C7" s="904"/>
      <c r="D7" s="904"/>
      <c r="E7" s="904" t="s">
        <v>111</v>
      </c>
      <c r="F7" s="904"/>
      <c r="G7" s="904" t="s">
        <v>112</v>
      </c>
      <c r="H7" s="904"/>
      <c r="I7" s="201" t="s">
        <v>4</v>
      </c>
      <c r="J7" s="201" t="s">
        <v>2</v>
      </c>
      <c r="K7" s="905" t="s">
        <v>0</v>
      </c>
      <c r="L7" s="905"/>
    </row>
    <row r="8" spans="2:13" ht="24.9" customHeight="1" thickBot="1" x14ac:dyDescent="0.35">
      <c r="B8" s="1026" t="s">
        <v>398</v>
      </c>
      <c r="C8" s="1026"/>
      <c r="D8" s="1026"/>
      <c r="E8" s="1027" t="s">
        <v>399</v>
      </c>
      <c r="F8" s="1027"/>
      <c r="G8" s="1027" t="s">
        <v>399</v>
      </c>
      <c r="H8" s="1027"/>
      <c r="I8" s="183">
        <v>41944</v>
      </c>
      <c r="J8" s="202">
        <v>1</v>
      </c>
      <c r="K8" s="1028" t="s">
        <v>463</v>
      </c>
      <c r="L8" s="1028"/>
    </row>
    <row r="9" spans="2:13" ht="24.9" customHeight="1" thickBot="1" x14ac:dyDescent="0.35">
      <c r="B9" s="1035" t="s">
        <v>821</v>
      </c>
      <c r="C9" s="1036"/>
      <c r="D9" s="1036"/>
      <c r="E9" s="1036"/>
      <c r="F9" s="1036"/>
      <c r="G9" s="1036"/>
      <c r="H9" s="1036"/>
      <c r="I9" s="1036"/>
      <c r="J9" s="1036"/>
      <c r="K9" s="1036"/>
      <c r="L9" s="1037"/>
    </row>
    <row r="10" spans="2:13" ht="15.75" customHeight="1" x14ac:dyDescent="0.3">
      <c r="B10" s="919" t="s">
        <v>810</v>
      </c>
      <c r="C10" s="920"/>
      <c r="D10" s="920"/>
      <c r="E10" s="920"/>
      <c r="F10" s="920"/>
      <c r="G10" s="921"/>
      <c r="H10" s="919" t="s">
        <v>811</v>
      </c>
      <c r="I10" s="920"/>
      <c r="J10" s="920"/>
      <c r="K10" s="920"/>
      <c r="L10" s="921"/>
    </row>
    <row r="11" spans="2:13" x14ac:dyDescent="0.3">
      <c r="B11" s="919"/>
      <c r="C11" s="920"/>
      <c r="D11" s="920"/>
      <c r="E11" s="920"/>
      <c r="F11" s="920"/>
      <c r="G11" s="921"/>
      <c r="H11" s="919"/>
      <c r="I11" s="920"/>
      <c r="J11" s="920"/>
      <c r="K11" s="920"/>
      <c r="L11" s="921"/>
    </row>
    <row r="12" spans="2:13" x14ac:dyDescent="0.3">
      <c r="B12" s="919"/>
      <c r="C12" s="920"/>
      <c r="D12" s="920"/>
      <c r="E12" s="920"/>
      <c r="F12" s="920"/>
      <c r="G12" s="921"/>
      <c r="H12" s="919"/>
      <c r="I12" s="920"/>
      <c r="J12" s="920"/>
      <c r="K12" s="920"/>
      <c r="L12" s="921"/>
    </row>
    <row r="13" spans="2:13" x14ac:dyDescent="0.3">
      <c r="B13" s="919"/>
      <c r="C13" s="920"/>
      <c r="D13" s="920"/>
      <c r="E13" s="920"/>
      <c r="F13" s="920"/>
      <c r="G13" s="921"/>
      <c r="H13" s="919"/>
      <c r="I13" s="920"/>
      <c r="J13" s="920"/>
      <c r="K13" s="920"/>
      <c r="L13" s="921"/>
    </row>
    <row r="14" spans="2:13" x14ac:dyDescent="0.3">
      <c r="B14" s="919"/>
      <c r="C14" s="920"/>
      <c r="D14" s="920"/>
      <c r="E14" s="920"/>
      <c r="F14" s="920"/>
      <c r="G14" s="921"/>
      <c r="H14" s="919"/>
      <c r="I14" s="920"/>
      <c r="J14" s="920"/>
      <c r="K14" s="920"/>
      <c r="L14" s="921"/>
    </row>
    <row r="15" spans="2:13" x14ac:dyDescent="0.3">
      <c r="B15" s="919"/>
      <c r="C15" s="920"/>
      <c r="D15" s="920"/>
      <c r="E15" s="920"/>
      <c r="F15" s="920"/>
      <c r="G15" s="921"/>
      <c r="H15" s="919"/>
      <c r="I15" s="920"/>
      <c r="J15" s="920"/>
      <c r="K15" s="920"/>
      <c r="L15" s="921"/>
    </row>
    <row r="16" spans="2:13" x14ac:dyDescent="0.3">
      <c r="B16" s="919"/>
      <c r="C16" s="920"/>
      <c r="D16" s="920"/>
      <c r="E16" s="920"/>
      <c r="F16" s="920"/>
      <c r="G16" s="921"/>
      <c r="H16" s="919"/>
      <c r="I16" s="920"/>
      <c r="J16" s="920"/>
      <c r="K16" s="920"/>
      <c r="L16" s="921"/>
    </row>
    <row r="17" spans="2:12" x14ac:dyDescent="0.3">
      <c r="B17" s="919"/>
      <c r="C17" s="920"/>
      <c r="D17" s="920"/>
      <c r="E17" s="920"/>
      <c r="F17" s="920"/>
      <c r="G17" s="921"/>
      <c r="H17" s="919"/>
      <c r="I17" s="920"/>
      <c r="J17" s="920"/>
      <c r="K17" s="920"/>
      <c r="L17" s="921"/>
    </row>
    <row r="18" spans="2:12" x14ac:dyDescent="0.3">
      <c r="B18" s="919"/>
      <c r="C18" s="920"/>
      <c r="D18" s="920"/>
      <c r="E18" s="920"/>
      <c r="F18" s="920"/>
      <c r="G18" s="921"/>
      <c r="H18" s="919"/>
      <c r="I18" s="920"/>
      <c r="J18" s="920"/>
      <c r="K18" s="920"/>
      <c r="L18" s="921"/>
    </row>
    <row r="19" spans="2:12" x14ac:dyDescent="0.3">
      <c r="B19" s="919"/>
      <c r="C19" s="920"/>
      <c r="D19" s="920"/>
      <c r="E19" s="920"/>
      <c r="F19" s="920"/>
      <c r="G19" s="921"/>
      <c r="H19" s="919"/>
      <c r="I19" s="920"/>
      <c r="J19" s="920"/>
      <c r="K19" s="920"/>
      <c r="L19" s="921"/>
    </row>
    <row r="20" spans="2:12" x14ac:dyDescent="0.3">
      <c r="B20" s="919"/>
      <c r="C20" s="920"/>
      <c r="D20" s="920"/>
      <c r="E20" s="920"/>
      <c r="F20" s="920"/>
      <c r="G20" s="921"/>
      <c r="H20" s="919"/>
      <c r="I20" s="920"/>
      <c r="J20" s="920"/>
      <c r="K20" s="920"/>
      <c r="L20" s="921"/>
    </row>
    <row r="21" spans="2:12" x14ac:dyDescent="0.3">
      <c r="B21" s="919"/>
      <c r="C21" s="920"/>
      <c r="D21" s="920"/>
      <c r="E21" s="920"/>
      <c r="F21" s="920"/>
      <c r="G21" s="921"/>
      <c r="H21" s="919"/>
      <c r="I21" s="920"/>
      <c r="J21" s="920"/>
      <c r="K21" s="920"/>
      <c r="L21" s="921"/>
    </row>
    <row r="22" spans="2:12" x14ac:dyDescent="0.3">
      <c r="B22" s="919"/>
      <c r="C22" s="920"/>
      <c r="D22" s="920"/>
      <c r="E22" s="920"/>
      <c r="F22" s="920"/>
      <c r="G22" s="921"/>
      <c r="H22" s="919"/>
      <c r="I22" s="920"/>
      <c r="J22" s="920"/>
      <c r="K22" s="920"/>
      <c r="L22" s="921"/>
    </row>
    <row r="23" spans="2:12" x14ac:dyDescent="0.3">
      <c r="B23" s="919"/>
      <c r="C23" s="920"/>
      <c r="D23" s="920"/>
      <c r="E23" s="920"/>
      <c r="F23" s="920"/>
      <c r="G23" s="921"/>
      <c r="H23" s="919"/>
      <c r="I23" s="920"/>
      <c r="J23" s="920"/>
      <c r="K23" s="920"/>
      <c r="L23" s="921"/>
    </row>
    <row r="24" spans="2:12" x14ac:dyDescent="0.3">
      <c r="B24" s="1025" t="s">
        <v>1064</v>
      </c>
      <c r="C24" s="1025"/>
      <c r="D24" s="1025"/>
      <c r="E24" s="1025"/>
      <c r="F24" s="1025"/>
      <c r="G24" s="1025"/>
      <c r="H24" s="1020" t="s">
        <v>1064</v>
      </c>
      <c r="I24" s="1020"/>
      <c r="J24" s="1020"/>
      <c r="K24" s="1020"/>
      <c r="L24" s="1020"/>
    </row>
    <row r="25" spans="2:12" ht="18" customHeight="1" x14ac:dyDescent="0.3">
      <c r="B25" s="1025"/>
      <c r="C25" s="1025"/>
      <c r="D25" s="1025"/>
      <c r="E25" s="1025"/>
      <c r="F25" s="1025"/>
      <c r="G25" s="1025"/>
      <c r="H25" s="1020"/>
      <c r="I25" s="1020"/>
      <c r="J25" s="1020"/>
      <c r="K25" s="1020"/>
      <c r="L25" s="1020"/>
    </row>
    <row r="26" spans="2:12" ht="15.75" customHeight="1" x14ac:dyDescent="0.3">
      <c r="B26" s="919" t="s">
        <v>810</v>
      </c>
      <c r="C26" s="920"/>
      <c r="D26" s="920"/>
      <c r="E26" s="920"/>
      <c r="F26" s="920"/>
      <c r="G26" s="921"/>
      <c r="H26" s="919" t="s">
        <v>811</v>
      </c>
      <c r="I26" s="920"/>
      <c r="J26" s="920"/>
      <c r="K26" s="920"/>
      <c r="L26" s="921"/>
    </row>
    <row r="27" spans="2:12" x14ac:dyDescent="0.3">
      <c r="B27" s="919"/>
      <c r="C27" s="920"/>
      <c r="D27" s="920"/>
      <c r="E27" s="920"/>
      <c r="F27" s="920"/>
      <c r="G27" s="921"/>
      <c r="H27" s="919"/>
      <c r="I27" s="920"/>
      <c r="J27" s="920"/>
      <c r="K27" s="920"/>
      <c r="L27" s="921"/>
    </row>
    <row r="28" spans="2:12" x14ac:dyDescent="0.3">
      <c r="B28" s="919"/>
      <c r="C28" s="920"/>
      <c r="D28" s="920"/>
      <c r="E28" s="920"/>
      <c r="F28" s="920"/>
      <c r="G28" s="921"/>
      <c r="H28" s="919"/>
      <c r="I28" s="920"/>
      <c r="J28" s="920"/>
      <c r="K28" s="920"/>
      <c r="L28" s="921"/>
    </row>
    <row r="29" spans="2:12" x14ac:dyDescent="0.3">
      <c r="B29" s="919"/>
      <c r="C29" s="920"/>
      <c r="D29" s="920"/>
      <c r="E29" s="920"/>
      <c r="F29" s="920"/>
      <c r="G29" s="921"/>
      <c r="H29" s="919"/>
      <c r="I29" s="920"/>
      <c r="J29" s="920"/>
      <c r="K29" s="920"/>
      <c r="L29" s="921"/>
    </row>
    <row r="30" spans="2:12" x14ac:dyDescent="0.3">
      <c r="B30" s="919"/>
      <c r="C30" s="920"/>
      <c r="D30" s="920"/>
      <c r="E30" s="920"/>
      <c r="F30" s="920"/>
      <c r="G30" s="921"/>
      <c r="H30" s="919"/>
      <c r="I30" s="920"/>
      <c r="J30" s="920"/>
      <c r="K30" s="920"/>
      <c r="L30" s="921"/>
    </row>
    <row r="31" spans="2:12" x14ac:dyDescent="0.3">
      <c r="B31" s="919"/>
      <c r="C31" s="920"/>
      <c r="D31" s="920"/>
      <c r="E31" s="920"/>
      <c r="F31" s="920"/>
      <c r="G31" s="921"/>
      <c r="H31" s="919"/>
      <c r="I31" s="920"/>
      <c r="J31" s="920"/>
      <c r="K31" s="920"/>
      <c r="L31" s="921"/>
    </row>
    <row r="32" spans="2:12" x14ac:dyDescent="0.3">
      <c r="B32" s="919"/>
      <c r="C32" s="920"/>
      <c r="D32" s="920"/>
      <c r="E32" s="920"/>
      <c r="F32" s="920"/>
      <c r="G32" s="921"/>
      <c r="H32" s="919"/>
      <c r="I32" s="920"/>
      <c r="J32" s="920"/>
      <c r="K32" s="920"/>
      <c r="L32" s="921"/>
    </row>
    <row r="33" spans="2:12" x14ac:dyDescent="0.3">
      <c r="B33" s="919"/>
      <c r="C33" s="920"/>
      <c r="D33" s="920"/>
      <c r="E33" s="920"/>
      <c r="F33" s="920"/>
      <c r="G33" s="921"/>
      <c r="H33" s="919"/>
      <c r="I33" s="920"/>
      <c r="J33" s="920"/>
      <c r="K33" s="920"/>
      <c r="L33" s="921"/>
    </row>
    <row r="34" spans="2:12" x14ac:dyDescent="0.3">
      <c r="B34" s="919"/>
      <c r="C34" s="920"/>
      <c r="D34" s="920"/>
      <c r="E34" s="920"/>
      <c r="F34" s="920"/>
      <c r="G34" s="921"/>
      <c r="H34" s="919"/>
      <c r="I34" s="920"/>
      <c r="J34" s="920"/>
      <c r="K34" s="920"/>
      <c r="L34" s="921"/>
    </row>
    <row r="35" spans="2:12" x14ac:dyDescent="0.3">
      <c r="B35" s="919"/>
      <c r="C35" s="920"/>
      <c r="D35" s="920"/>
      <c r="E35" s="920"/>
      <c r="F35" s="920"/>
      <c r="G35" s="921"/>
      <c r="H35" s="919"/>
      <c r="I35" s="920"/>
      <c r="J35" s="920"/>
      <c r="K35" s="920"/>
      <c r="L35" s="921"/>
    </row>
    <row r="36" spans="2:12" x14ac:dyDescent="0.3">
      <c r="B36" s="919"/>
      <c r="C36" s="920"/>
      <c r="D36" s="920"/>
      <c r="E36" s="920"/>
      <c r="F36" s="920"/>
      <c r="G36" s="921"/>
      <c r="H36" s="919"/>
      <c r="I36" s="920"/>
      <c r="J36" s="920"/>
      <c r="K36" s="920"/>
      <c r="L36" s="921"/>
    </row>
    <row r="37" spans="2:12" x14ac:dyDescent="0.3">
      <c r="B37" s="919"/>
      <c r="C37" s="920"/>
      <c r="D37" s="920"/>
      <c r="E37" s="920"/>
      <c r="F37" s="920"/>
      <c r="G37" s="921"/>
      <c r="H37" s="919"/>
      <c r="I37" s="920"/>
      <c r="J37" s="920"/>
      <c r="K37" s="920"/>
      <c r="L37" s="921"/>
    </row>
    <row r="38" spans="2:12" x14ac:dyDescent="0.3">
      <c r="B38" s="919"/>
      <c r="C38" s="920"/>
      <c r="D38" s="920"/>
      <c r="E38" s="920"/>
      <c r="F38" s="920"/>
      <c r="G38" s="921"/>
      <c r="H38" s="919"/>
      <c r="I38" s="920"/>
      <c r="J38" s="920"/>
      <c r="K38" s="920"/>
      <c r="L38" s="921"/>
    </row>
    <row r="39" spans="2:12" x14ac:dyDescent="0.3">
      <c r="B39" s="919"/>
      <c r="C39" s="920"/>
      <c r="D39" s="920"/>
      <c r="E39" s="920"/>
      <c r="F39" s="920"/>
      <c r="G39" s="921"/>
      <c r="H39" s="919"/>
      <c r="I39" s="920"/>
      <c r="J39" s="920"/>
      <c r="K39" s="920"/>
      <c r="L39" s="921"/>
    </row>
    <row r="40" spans="2:12" x14ac:dyDescent="0.3">
      <c r="B40" s="1025" t="s">
        <v>903</v>
      </c>
      <c r="C40" s="1025"/>
      <c r="D40" s="1025"/>
      <c r="E40" s="1025"/>
      <c r="F40" s="1025"/>
      <c r="G40" s="1025"/>
      <c r="H40" s="1019" t="s">
        <v>903</v>
      </c>
      <c r="I40" s="1020"/>
      <c r="J40" s="1020"/>
      <c r="K40" s="1020"/>
      <c r="L40" s="1020"/>
    </row>
    <row r="41" spans="2:12" ht="18" customHeight="1" x14ac:dyDescent="0.3">
      <c r="B41" s="1025"/>
      <c r="C41" s="1025"/>
      <c r="D41" s="1025"/>
      <c r="E41" s="1025"/>
      <c r="F41" s="1025"/>
      <c r="G41" s="1025"/>
      <c r="H41" s="1020"/>
      <c r="I41" s="1020"/>
      <c r="J41" s="1020"/>
      <c r="K41" s="1020"/>
      <c r="L41" s="1020"/>
    </row>
    <row r="42" spans="2:12" x14ac:dyDescent="0.3">
      <c r="B42" s="919" t="s">
        <v>812</v>
      </c>
      <c r="C42" s="920"/>
      <c r="D42" s="920"/>
      <c r="E42" s="920"/>
      <c r="F42" s="920"/>
      <c r="G42" s="921"/>
      <c r="H42" s="919" t="s">
        <v>813</v>
      </c>
      <c r="I42" s="920"/>
      <c r="J42" s="920"/>
      <c r="K42" s="920"/>
      <c r="L42" s="921"/>
    </row>
    <row r="43" spans="2:12" x14ac:dyDescent="0.3">
      <c r="B43" s="919"/>
      <c r="C43" s="920"/>
      <c r="D43" s="920"/>
      <c r="E43" s="920"/>
      <c r="F43" s="920"/>
      <c r="G43" s="921"/>
      <c r="H43" s="919"/>
      <c r="I43" s="920"/>
      <c r="J43" s="920"/>
      <c r="K43" s="920"/>
      <c r="L43" s="921"/>
    </row>
    <row r="44" spans="2:12" x14ac:dyDescent="0.3">
      <c r="B44" s="919"/>
      <c r="C44" s="920"/>
      <c r="D44" s="920"/>
      <c r="E44" s="920"/>
      <c r="F44" s="920"/>
      <c r="G44" s="921"/>
      <c r="H44" s="919"/>
      <c r="I44" s="920"/>
      <c r="J44" s="920"/>
      <c r="K44" s="920"/>
      <c r="L44" s="921"/>
    </row>
    <row r="45" spans="2:12" x14ac:dyDescent="0.3">
      <c r="B45" s="919"/>
      <c r="C45" s="920"/>
      <c r="D45" s="920"/>
      <c r="E45" s="920"/>
      <c r="F45" s="920"/>
      <c r="G45" s="921"/>
      <c r="H45" s="919"/>
      <c r="I45" s="920"/>
      <c r="J45" s="920"/>
      <c r="K45" s="920"/>
      <c r="L45" s="921"/>
    </row>
    <row r="46" spans="2:12" x14ac:dyDescent="0.3">
      <c r="B46" s="919"/>
      <c r="C46" s="920"/>
      <c r="D46" s="920"/>
      <c r="E46" s="920"/>
      <c r="F46" s="920"/>
      <c r="G46" s="921"/>
      <c r="H46" s="919"/>
      <c r="I46" s="920"/>
      <c r="J46" s="920"/>
      <c r="K46" s="920"/>
      <c r="L46" s="921"/>
    </row>
    <row r="47" spans="2:12" x14ac:dyDescent="0.3">
      <c r="B47" s="919"/>
      <c r="C47" s="920"/>
      <c r="D47" s="920"/>
      <c r="E47" s="920"/>
      <c r="F47" s="920"/>
      <c r="G47" s="921"/>
      <c r="H47" s="919"/>
      <c r="I47" s="920"/>
      <c r="J47" s="920"/>
      <c r="K47" s="920"/>
      <c r="L47" s="921"/>
    </row>
    <row r="48" spans="2:12" x14ac:dyDescent="0.3">
      <c r="B48" s="919"/>
      <c r="C48" s="920"/>
      <c r="D48" s="920"/>
      <c r="E48" s="920"/>
      <c r="F48" s="920"/>
      <c r="G48" s="921"/>
      <c r="H48" s="919"/>
      <c r="I48" s="920"/>
      <c r="J48" s="920"/>
      <c r="K48" s="920"/>
      <c r="L48" s="921"/>
    </row>
    <row r="49" spans="2:12" x14ac:dyDescent="0.3">
      <c r="B49" s="919"/>
      <c r="C49" s="920"/>
      <c r="D49" s="920"/>
      <c r="E49" s="920"/>
      <c r="F49" s="920"/>
      <c r="G49" s="921"/>
      <c r="H49" s="919"/>
      <c r="I49" s="920"/>
      <c r="J49" s="920"/>
      <c r="K49" s="920"/>
      <c r="L49" s="921"/>
    </row>
    <row r="50" spans="2:12" x14ac:dyDescent="0.3">
      <c r="B50" s="919"/>
      <c r="C50" s="920"/>
      <c r="D50" s="920"/>
      <c r="E50" s="920"/>
      <c r="F50" s="920"/>
      <c r="G50" s="921"/>
      <c r="H50" s="919"/>
      <c r="I50" s="920"/>
      <c r="J50" s="920"/>
      <c r="K50" s="920"/>
      <c r="L50" s="921"/>
    </row>
    <row r="51" spans="2:12" x14ac:dyDescent="0.3">
      <c r="B51" s="919"/>
      <c r="C51" s="920"/>
      <c r="D51" s="920"/>
      <c r="E51" s="920"/>
      <c r="F51" s="920"/>
      <c r="G51" s="921"/>
      <c r="H51" s="919"/>
      <c r="I51" s="920"/>
      <c r="J51" s="920"/>
      <c r="K51" s="920"/>
      <c r="L51" s="921"/>
    </row>
    <row r="52" spans="2:12" x14ac:dyDescent="0.3">
      <c r="B52" s="919"/>
      <c r="C52" s="920"/>
      <c r="D52" s="920"/>
      <c r="E52" s="920"/>
      <c r="F52" s="920"/>
      <c r="G52" s="921"/>
      <c r="H52" s="919"/>
      <c r="I52" s="920"/>
      <c r="J52" s="920"/>
      <c r="K52" s="920"/>
      <c r="L52" s="921"/>
    </row>
    <row r="53" spans="2:12" x14ac:dyDescent="0.3">
      <c r="B53" s="919"/>
      <c r="C53" s="920"/>
      <c r="D53" s="920"/>
      <c r="E53" s="920"/>
      <c r="F53" s="920"/>
      <c r="G53" s="921"/>
      <c r="H53" s="919"/>
      <c r="I53" s="920"/>
      <c r="J53" s="920"/>
      <c r="K53" s="920"/>
      <c r="L53" s="921"/>
    </row>
    <row r="54" spans="2:12" x14ac:dyDescent="0.3">
      <c r="B54" s="919"/>
      <c r="C54" s="920"/>
      <c r="D54" s="920"/>
      <c r="E54" s="920"/>
      <c r="F54" s="920"/>
      <c r="G54" s="921"/>
      <c r="H54" s="919"/>
      <c r="I54" s="920"/>
      <c r="J54" s="920"/>
      <c r="K54" s="920"/>
      <c r="L54" s="921"/>
    </row>
    <row r="55" spans="2:12" x14ac:dyDescent="0.3">
      <c r="B55" s="919"/>
      <c r="C55" s="920"/>
      <c r="D55" s="920"/>
      <c r="E55" s="920"/>
      <c r="F55" s="920"/>
      <c r="G55" s="921"/>
      <c r="H55" s="919"/>
      <c r="I55" s="920"/>
      <c r="J55" s="920"/>
      <c r="K55" s="920"/>
      <c r="L55" s="921"/>
    </row>
    <row r="56" spans="2:12" ht="15" customHeight="1" x14ac:dyDescent="0.3">
      <c r="B56" s="1025" t="s">
        <v>904</v>
      </c>
      <c r="C56" s="1025"/>
      <c r="D56" s="1025"/>
      <c r="E56" s="1025"/>
      <c r="F56" s="1025"/>
      <c r="G56" s="1025"/>
      <c r="H56" s="1019" t="s">
        <v>904</v>
      </c>
      <c r="I56" s="1020"/>
      <c r="J56" s="1020"/>
      <c r="K56" s="1020"/>
      <c r="L56" s="1020"/>
    </row>
    <row r="57" spans="2:12" x14ac:dyDescent="0.3">
      <c r="B57" s="1025"/>
      <c r="C57" s="1025"/>
      <c r="D57" s="1025"/>
      <c r="E57" s="1025"/>
      <c r="F57" s="1025"/>
      <c r="G57" s="1025"/>
      <c r="H57" s="1020"/>
      <c r="I57" s="1020"/>
      <c r="J57" s="1020"/>
      <c r="K57" s="1020"/>
      <c r="L57" s="1020"/>
    </row>
    <row r="58" spans="2:12" x14ac:dyDescent="0.3">
      <c r="B58" s="919" t="s">
        <v>812</v>
      </c>
      <c r="C58" s="920"/>
      <c r="D58" s="920"/>
      <c r="E58" s="920"/>
      <c r="F58" s="920"/>
      <c r="G58" s="921"/>
      <c r="H58" s="919" t="s">
        <v>813</v>
      </c>
      <c r="I58" s="920"/>
      <c r="J58" s="920"/>
      <c r="K58" s="920"/>
      <c r="L58" s="921"/>
    </row>
    <row r="59" spans="2:12" x14ac:dyDescent="0.3">
      <c r="B59" s="919"/>
      <c r="C59" s="920"/>
      <c r="D59" s="920"/>
      <c r="E59" s="920"/>
      <c r="F59" s="920"/>
      <c r="G59" s="921"/>
      <c r="H59" s="919"/>
      <c r="I59" s="920"/>
      <c r="J59" s="920"/>
      <c r="K59" s="920"/>
      <c r="L59" s="921"/>
    </row>
    <row r="60" spans="2:12" x14ac:dyDescent="0.3">
      <c r="B60" s="919"/>
      <c r="C60" s="920"/>
      <c r="D60" s="920"/>
      <c r="E60" s="920"/>
      <c r="F60" s="920"/>
      <c r="G60" s="921"/>
      <c r="H60" s="919"/>
      <c r="I60" s="920"/>
      <c r="J60" s="920"/>
      <c r="K60" s="920"/>
      <c r="L60" s="921"/>
    </row>
    <row r="61" spans="2:12" x14ac:dyDescent="0.3">
      <c r="B61" s="919"/>
      <c r="C61" s="920"/>
      <c r="D61" s="920"/>
      <c r="E61" s="920"/>
      <c r="F61" s="920"/>
      <c r="G61" s="921"/>
      <c r="H61" s="919"/>
      <c r="I61" s="920"/>
      <c r="J61" s="920"/>
      <c r="K61" s="920"/>
      <c r="L61" s="921"/>
    </row>
    <row r="62" spans="2:12" x14ac:dyDescent="0.3">
      <c r="B62" s="919"/>
      <c r="C62" s="920"/>
      <c r="D62" s="920"/>
      <c r="E62" s="920"/>
      <c r="F62" s="920"/>
      <c r="G62" s="921"/>
      <c r="H62" s="919"/>
      <c r="I62" s="920"/>
      <c r="J62" s="920"/>
      <c r="K62" s="920"/>
      <c r="L62" s="921"/>
    </row>
    <row r="63" spans="2:12" x14ac:dyDescent="0.3">
      <c r="B63" s="919"/>
      <c r="C63" s="920"/>
      <c r="D63" s="920"/>
      <c r="E63" s="920"/>
      <c r="F63" s="920"/>
      <c r="G63" s="921"/>
      <c r="H63" s="919"/>
      <c r="I63" s="920"/>
      <c r="J63" s="920"/>
      <c r="K63" s="920"/>
      <c r="L63" s="921"/>
    </row>
    <row r="64" spans="2:12" x14ac:dyDescent="0.3">
      <c r="B64" s="919"/>
      <c r="C64" s="920"/>
      <c r="D64" s="920"/>
      <c r="E64" s="920"/>
      <c r="F64" s="920"/>
      <c r="G64" s="921"/>
      <c r="H64" s="919"/>
      <c r="I64" s="920"/>
      <c r="J64" s="920"/>
      <c r="K64" s="920"/>
      <c r="L64" s="921"/>
    </row>
    <row r="65" spans="2:12" x14ac:dyDescent="0.3">
      <c r="B65" s="919"/>
      <c r="C65" s="920"/>
      <c r="D65" s="920"/>
      <c r="E65" s="920"/>
      <c r="F65" s="920"/>
      <c r="G65" s="921"/>
      <c r="H65" s="919"/>
      <c r="I65" s="920"/>
      <c r="J65" s="920"/>
      <c r="K65" s="920"/>
      <c r="L65" s="921"/>
    </row>
    <row r="66" spans="2:12" x14ac:dyDescent="0.3">
      <c r="B66" s="919"/>
      <c r="C66" s="920"/>
      <c r="D66" s="920"/>
      <c r="E66" s="920"/>
      <c r="F66" s="920"/>
      <c r="G66" s="921"/>
      <c r="H66" s="919"/>
      <c r="I66" s="920"/>
      <c r="J66" s="920"/>
      <c r="K66" s="920"/>
      <c r="L66" s="921"/>
    </row>
    <row r="67" spans="2:12" x14ac:dyDescent="0.3">
      <c r="B67" s="919"/>
      <c r="C67" s="920"/>
      <c r="D67" s="920"/>
      <c r="E67" s="920"/>
      <c r="F67" s="920"/>
      <c r="G67" s="921"/>
      <c r="H67" s="919"/>
      <c r="I67" s="920"/>
      <c r="J67" s="920"/>
      <c r="K67" s="920"/>
      <c r="L67" s="921"/>
    </row>
    <row r="68" spans="2:12" x14ac:dyDescent="0.3">
      <c r="B68" s="919"/>
      <c r="C68" s="920"/>
      <c r="D68" s="920"/>
      <c r="E68" s="920"/>
      <c r="F68" s="920"/>
      <c r="G68" s="921"/>
      <c r="H68" s="919"/>
      <c r="I68" s="920"/>
      <c r="J68" s="920"/>
      <c r="K68" s="920"/>
      <c r="L68" s="921"/>
    </row>
    <row r="69" spans="2:12" x14ac:dyDescent="0.3">
      <c r="B69" s="919"/>
      <c r="C69" s="920"/>
      <c r="D69" s="920"/>
      <c r="E69" s="920"/>
      <c r="F69" s="920"/>
      <c r="G69" s="921"/>
      <c r="H69" s="919"/>
      <c r="I69" s="920"/>
      <c r="J69" s="920"/>
      <c r="K69" s="920"/>
      <c r="L69" s="921"/>
    </row>
    <row r="70" spans="2:12" x14ac:dyDescent="0.3">
      <c r="B70" s="919"/>
      <c r="C70" s="920"/>
      <c r="D70" s="920"/>
      <c r="E70" s="920"/>
      <c r="F70" s="920"/>
      <c r="G70" s="921"/>
      <c r="H70" s="919"/>
      <c r="I70" s="920"/>
      <c r="J70" s="920"/>
      <c r="K70" s="920"/>
      <c r="L70" s="921"/>
    </row>
    <row r="71" spans="2:12" x14ac:dyDescent="0.3">
      <c r="B71" s="919"/>
      <c r="C71" s="920"/>
      <c r="D71" s="920"/>
      <c r="E71" s="920"/>
      <c r="F71" s="920"/>
      <c r="G71" s="921"/>
      <c r="H71" s="919"/>
      <c r="I71" s="920"/>
      <c r="J71" s="920"/>
      <c r="K71" s="920"/>
      <c r="L71" s="921"/>
    </row>
    <row r="72" spans="2:12" x14ac:dyDescent="0.3">
      <c r="B72" s="1019" t="s">
        <v>1065</v>
      </c>
      <c r="C72" s="1020"/>
      <c r="D72" s="1020"/>
      <c r="E72" s="1020"/>
      <c r="F72" s="1020"/>
      <c r="G72" s="1020"/>
      <c r="H72" s="1019" t="s">
        <v>1066</v>
      </c>
      <c r="I72" s="1020"/>
      <c r="J72" s="1020"/>
      <c r="K72" s="1020"/>
      <c r="L72" s="1020"/>
    </row>
    <row r="73" spans="2:12" ht="30" customHeight="1" x14ac:dyDescent="0.3">
      <c r="B73" s="1020"/>
      <c r="C73" s="1020"/>
      <c r="D73" s="1020"/>
      <c r="E73" s="1020"/>
      <c r="F73" s="1020"/>
      <c r="G73" s="1020"/>
      <c r="H73" s="1020"/>
      <c r="I73" s="1020"/>
      <c r="J73" s="1020"/>
      <c r="K73" s="1020"/>
      <c r="L73" s="1020"/>
    </row>
    <row r="74" spans="2:12" x14ac:dyDescent="0.3">
      <c r="B74" s="919" t="s">
        <v>812</v>
      </c>
      <c r="C74" s="920"/>
      <c r="D74" s="920"/>
      <c r="E74" s="920"/>
      <c r="F74" s="920"/>
      <c r="G74" s="921"/>
      <c r="H74" s="919" t="s">
        <v>813</v>
      </c>
      <c r="I74" s="920"/>
      <c r="J74" s="920"/>
      <c r="K74" s="920"/>
      <c r="L74" s="921"/>
    </row>
    <row r="75" spans="2:12" x14ac:dyDescent="0.3">
      <c r="B75" s="919"/>
      <c r="C75" s="920"/>
      <c r="D75" s="920"/>
      <c r="E75" s="920"/>
      <c r="F75" s="920"/>
      <c r="G75" s="921"/>
      <c r="H75" s="919"/>
      <c r="I75" s="920"/>
      <c r="J75" s="920"/>
      <c r="K75" s="920"/>
      <c r="L75" s="921"/>
    </row>
    <row r="76" spans="2:12" x14ac:dyDescent="0.3">
      <c r="B76" s="919"/>
      <c r="C76" s="920"/>
      <c r="D76" s="920"/>
      <c r="E76" s="920"/>
      <c r="F76" s="920"/>
      <c r="G76" s="921"/>
      <c r="H76" s="919"/>
      <c r="I76" s="920"/>
      <c r="J76" s="920"/>
      <c r="K76" s="920"/>
      <c r="L76" s="921"/>
    </row>
    <row r="77" spans="2:12" x14ac:dyDescent="0.3">
      <c r="B77" s="919"/>
      <c r="C77" s="920"/>
      <c r="D77" s="920"/>
      <c r="E77" s="920"/>
      <c r="F77" s="920"/>
      <c r="G77" s="921"/>
      <c r="H77" s="919"/>
      <c r="I77" s="920"/>
      <c r="J77" s="920"/>
      <c r="K77" s="920"/>
      <c r="L77" s="921"/>
    </row>
    <row r="78" spans="2:12" x14ac:dyDescent="0.3">
      <c r="B78" s="919"/>
      <c r="C78" s="920"/>
      <c r="D78" s="920"/>
      <c r="E78" s="920"/>
      <c r="F78" s="920"/>
      <c r="G78" s="921"/>
      <c r="H78" s="919"/>
      <c r="I78" s="920"/>
      <c r="J78" s="920"/>
      <c r="K78" s="920"/>
      <c r="L78" s="921"/>
    </row>
    <row r="79" spans="2:12" x14ac:dyDescent="0.3">
      <c r="B79" s="919"/>
      <c r="C79" s="920"/>
      <c r="D79" s="920"/>
      <c r="E79" s="920"/>
      <c r="F79" s="920"/>
      <c r="G79" s="921"/>
      <c r="H79" s="919"/>
      <c r="I79" s="920"/>
      <c r="J79" s="920"/>
      <c r="K79" s="920"/>
      <c r="L79" s="921"/>
    </row>
    <row r="80" spans="2:12" x14ac:dyDescent="0.3">
      <c r="B80" s="919"/>
      <c r="C80" s="920"/>
      <c r="D80" s="920"/>
      <c r="E80" s="920"/>
      <c r="F80" s="920"/>
      <c r="G80" s="921"/>
      <c r="H80" s="919"/>
      <c r="I80" s="920"/>
      <c r="J80" s="920"/>
      <c r="K80" s="920"/>
      <c r="L80" s="921"/>
    </row>
    <row r="81" spans="2:12" x14ac:dyDescent="0.3">
      <c r="B81" s="919"/>
      <c r="C81" s="920"/>
      <c r="D81" s="920"/>
      <c r="E81" s="920"/>
      <c r="F81" s="920"/>
      <c r="G81" s="921"/>
      <c r="H81" s="919"/>
      <c r="I81" s="920"/>
      <c r="J81" s="920"/>
      <c r="K81" s="920"/>
      <c r="L81" s="921"/>
    </row>
    <row r="82" spans="2:12" x14ac:dyDescent="0.3">
      <c r="B82" s="919"/>
      <c r="C82" s="920"/>
      <c r="D82" s="920"/>
      <c r="E82" s="920"/>
      <c r="F82" s="920"/>
      <c r="G82" s="921"/>
      <c r="H82" s="919"/>
      <c r="I82" s="920"/>
      <c r="J82" s="920"/>
      <c r="K82" s="920"/>
      <c r="L82" s="921"/>
    </row>
    <row r="83" spans="2:12" x14ac:dyDescent="0.3">
      <c r="B83" s="919"/>
      <c r="C83" s="920"/>
      <c r="D83" s="920"/>
      <c r="E83" s="920"/>
      <c r="F83" s="920"/>
      <c r="G83" s="921"/>
      <c r="H83" s="919"/>
      <c r="I83" s="920"/>
      <c r="J83" s="920"/>
      <c r="K83" s="920"/>
      <c r="L83" s="921"/>
    </row>
    <row r="84" spans="2:12" x14ac:dyDescent="0.3">
      <c r="B84" s="919"/>
      <c r="C84" s="920"/>
      <c r="D84" s="920"/>
      <c r="E84" s="920"/>
      <c r="F84" s="920"/>
      <c r="G84" s="921"/>
      <c r="H84" s="919"/>
      <c r="I84" s="920"/>
      <c r="J84" s="920"/>
      <c r="K84" s="920"/>
      <c r="L84" s="921"/>
    </row>
    <row r="85" spans="2:12" x14ac:dyDescent="0.3">
      <c r="B85" s="919"/>
      <c r="C85" s="920"/>
      <c r="D85" s="920"/>
      <c r="E85" s="920"/>
      <c r="F85" s="920"/>
      <c r="G85" s="921"/>
      <c r="H85" s="919"/>
      <c r="I85" s="920"/>
      <c r="J85" s="920"/>
      <c r="K85" s="920"/>
      <c r="L85" s="921"/>
    </row>
    <row r="86" spans="2:12" x14ac:dyDescent="0.3">
      <c r="B86" s="919"/>
      <c r="C86" s="920"/>
      <c r="D86" s="920"/>
      <c r="E86" s="920"/>
      <c r="F86" s="920"/>
      <c r="G86" s="921"/>
      <c r="H86" s="919"/>
      <c r="I86" s="920"/>
      <c r="J86" s="920"/>
      <c r="K86" s="920"/>
      <c r="L86" s="921"/>
    </row>
    <row r="87" spans="2:12" x14ac:dyDescent="0.3">
      <c r="B87" s="919"/>
      <c r="C87" s="920"/>
      <c r="D87" s="920"/>
      <c r="E87" s="920"/>
      <c r="F87" s="920"/>
      <c r="G87" s="921"/>
      <c r="H87" s="919"/>
      <c r="I87" s="920"/>
      <c r="J87" s="920"/>
      <c r="K87" s="920"/>
      <c r="L87" s="921"/>
    </row>
    <row r="88" spans="2:12" x14ac:dyDescent="0.3">
      <c r="B88" s="1019" t="s">
        <v>830</v>
      </c>
      <c r="C88" s="1020"/>
      <c r="D88" s="1020"/>
      <c r="E88" s="1020"/>
      <c r="F88" s="1020"/>
      <c r="G88" s="1020"/>
      <c r="H88" s="1019" t="s">
        <v>873</v>
      </c>
      <c r="I88" s="1020"/>
      <c r="J88" s="1020"/>
      <c r="K88" s="1020"/>
      <c r="L88" s="1020"/>
    </row>
    <row r="89" spans="2:12" x14ac:dyDescent="0.3">
      <c r="B89" s="1020"/>
      <c r="C89" s="1020"/>
      <c r="D89" s="1020"/>
      <c r="E89" s="1020"/>
      <c r="F89" s="1020"/>
      <c r="G89" s="1020"/>
      <c r="H89" s="1020"/>
      <c r="I89" s="1020"/>
      <c r="J89" s="1020"/>
      <c r="K89" s="1020"/>
      <c r="L89" s="1020"/>
    </row>
    <row r="90" spans="2:12" x14ac:dyDescent="0.3">
      <c r="B90" s="919" t="s">
        <v>812</v>
      </c>
      <c r="C90" s="920"/>
      <c r="D90" s="920"/>
      <c r="E90" s="920"/>
      <c r="F90" s="920"/>
      <c r="G90" s="921"/>
      <c r="H90" s="919" t="s">
        <v>813</v>
      </c>
      <c r="I90" s="920"/>
      <c r="J90" s="920"/>
      <c r="K90" s="920"/>
      <c r="L90" s="921"/>
    </row>
    <row r="91" spans="2:12" x14ac:dyDescent="0.3">
      <c r="B91" s="919"/>
      <c r="C91" s="920"/>
      <c r="D91" s="920"/>
      <c r="E91" s="920"/>
      <c r="F91" s="920"/>
      <c r="G91" s="921"/>
      <c r="H91" s="919"/>
      <c r="I91" s="920"/>
      <c r="J91" s="920"/>
      <c r="K91" s="920"/>
      <c r="L91" s="921"/>
    </row>
    <row r="92" spans="2:12" x14ac:dyDescent="0.3">
      <c r="B92" s="919"/>
      <c r="C92" s="920"/>
      <c r="D92" s="920"/>
      <c r="E92" s="920"/>
      <c r="F92" s="920"/>
      <c r="G92" s="921"/>
      <c r="H92" s="919"/>
      <c r="I92" s="920"/>
      <c r="J92" s="920"/>
      <c r="K92" s="920"/>
      <c r="L92" s="921"/>
    </row>
    <row r="93" spans="2:12" x14ac:dyDescent="0.3">
      <c r="B93" s="919"/>
      <c r="C93" s="920"/>
      <c r="D93" s="920"/>
      <c r="E93" s="920"/>
      <c r="F93" s="920"/>
      <c r="G93" s="921"/>
      <c r="H93" s="919"/>
      <c r="I93" s="920"/>
      <c r="J93" s="920"/>
      <c r="K93" s="920"/>
      <c r="L93" s="921"/>
    </row>
    <row r="94" spans="2:12" x14ac:dyDescent="0.3">
      <c r="B94" s="919"/>
      <c r="C94" s="920"/>
      <c r="D94" s="920"/>
      <c r="E94" s="920"/>
      <c r="F94" s="920"/>
      <c r="G94" s="921"/>
      <c r="H94" s="919"/>
      <c r="I94" s="920"/>
      <c r="J94" s="920"/>
      <c r="K94" s="920"/>
      <c r="L94" s="921"/>
    </row>
    <row r="95" spans="2:12" x14ac:dyDescent="0.3">
      <c r="B95" s="919"/>
      <c r="C95" s="920"/>
      <c r="D95" s="920"/>
      <c r="E95" s="920"/>
      <c r="F95" s="920"/>
      <c r="G95" s="921"/>
      <c r="H95" s="919"/>
      <c r="I95" s="920"/>
      <c r="J95" s="920"/>
      <c r="K95" s="920"/>
      <c r="L95" s="921"/>
    </row>
    <row r="96" spans="2:12" x14ac:dyDescent="0.3">
      <c r="B96" s="919"/>
      <c r="C96" s="920"/>
      <c r="D96" s="920"/>
      <c r="E96" s="920"/>
      <c r="F96" s="920"/>
      <c r="G96" s="921"/>
      <c r="H96" s="919"/>
      <c r="I96" s="920"/>
      <c r="J96" s="920"/>
      <c r="K96" s="920"/>
      <c r="L96" s="921"/>
    </row>
    <row r="97" spans="2:12" x14ac:dyDescent="0.3">
      <c r="B97" s="919"/>
      <c r="C97" s="920"/>
      <c r="D97" s="920"/>
      <c r="E97" s="920"/>
      <c r="F97" s="920"/>
      <c r="G97" s="921"/>
      <c r="H97" s="919"/>
      <c r="I97" s="920"/>
      <c r="J97" s="920"/>
      <c r="K97" s="920"/>
      <c r="L97" s="921"/>
    </row>
    <row r="98" spans="2:12" x14ac:dyDescent="0.3">
      <c r="B98" s="919"/>
      <c r="C98" s="920"/>
      <c r="D98" s="920"/>
      <c r="E98" s="920"/>
      <c r="F98" s="920"/>
      <c r="G98" s="921"/>
      <c r="H98" s="919"/>
      <c r="I98" s="920"/>
      <c r="J98" s="920"/>
      <c r="K98" s="920"/>
      <c r="L98" s="921"/>
    </row>
    <row r="99" spans="2:12" x14ac:dyDescent="0.3">
      <c r="B99" s="919"/>
      <c r="C99" s="920"/>
      <c r="D99" s="920"/>
      <c r="E99" s="920"/>
      <c r="F99" s="920"/>
      <c r="G99" s="921"/>
      <c r="H99" s="919"/>
      <c r="I99" s="920"/>
      <c r="J99" s="920"/>
      <c r="K99" s="920"/>
      <c r="L99" s="921"/>
    </row>
    <row r="100" spans="2:12" x14ac:dyDescent="0.3">
      <c r="B100" s="919"/>
      <c r="C100" s="920"/>
      <c r="D100" s="920"/>
      <c r="E100" s="920"/>
      <c r="F100" s="920"/>
      <c r="G100" s="921"/>
      <c r="H100" s="919"/>
      <c r="I100" s="920"/>
      <c r="J100" s="920"/>
      <c r="K100" s="920"/>
      <c r="L100" s="921"/>
    </row>
    <row r="101" spans="2:12" x14ac:dyDescent="0.3">
      <c r="B101" s="919"/>
      <c r="C101" s="920"/>
      <c r="D101" s="920"/>
      <c r="E101" s="920"/>
      <c r="F101" s="920"/>
      <c r="G101" s="921"/>
      <c r="H101" s="919"/>
      <c r="I101" s="920"/>
      <c r="J101" s="920"/>
      <c r="K101" s="920"/>
      <c r="L101" s="921"/>
    </row>
    <row r="102" spans="2:12" x14ac:dyDescent="0.3">
      <c r="B102" s="919"/>
      <c r="C102" s="920"/>
      <c r="D102" s="920"/>
      <c r="E102" s="920"/>
      <c r="F102" s="920"/>
      <c r="G102" s="921"/>
      <c r="H102" s="919"/>
      <c r="I102" s="920"/>
      <c r="J102" s="920"/>
      <c r="K102" s="920"/>
      <c r="L102" s="921"/>
    </row>
    <row r="103" spans="2:12" x14ac:dyDescent="0.3">
      <c r="B103" s="919"/>
      <c r="C103" s="920"/>
      <c r="D103" s="920"/>
      <c r="E103" s="920"/>
      <c r="F103" s="920"/>
      <c r="G103" s="921"/>
      <c r="H103" s="919"/>
      <c r="I103" s="920"/>
      <c r="J103" s="920"/>
      <c r="K103" s="920"/>
      <c r="L103" s="921"/>
    </row>
    <row r="104" spans="2:12" x14ac:dyDescent="0.3">
      <c r="B104" s="1019" t="s">
        <v>949</v>
      </c>
      <c r="C104" s="1020"/>
      <c r="D104" s="1020"/>
      <c r="E104" s="1020"/>
      <c r="F104" s="1020"/>
      <c r="G104" s="1020"/>
      <c r="H104" s="1019" t="s">
        <v>949</v>
      </c>
      <c r="I104" s="1020"/>
      <c r="J104" s="1020"/>
      <c r="K104" s="1020"/>
      <c r="L104" s="1020"/>
    </row>
    <row r="105" spans="2:12" x14ac:dyDescent="0.3">
      <c r="B105" s="1020"/>
      <c r="C105" s="1020"/>
      <c r="D105" s="1020"/>
      <c r="E105" s="1020"/>
      <c r="F105" s="1020"/>
      <c r="G105" s="1020"/>
      <c r="H105" s="1020"/>
      <c r="I105" s="1020"/>
      <c r="J105" s="1020"/>
      <c r="K105" s="1020"/>
      <c r="L105" s="1020"/>
    </row>
    <row r="106" spans="2:12" x14ac:dyDescent="0.3">
      <c r="B106" s="919" t="s">
        <v>812</v>
      </c>
      <c r="C106" s="920"/>
      <c r="D106" s="920"/>
      <c r="E106" s="920"/>
      <c r="F106" s="920"/>
      <c r="G106" s="921"/>
      <c r="H106" s="919" t="s">
        <v>813</v>
      </c>
      <c r="I106" s="920"/>
      <c r="J106" s="920"/>
      <c r="K106" s="920"/>
      <c r="L106" s="921"/>
    </row>
    <row r="107" spans="2:12" x14ac:dyDescent="0.3">
      <c r="B107" s="919"/>
      <c r="C107" s="920"/>
      <c r="D107" s="920"/>
      <c r="E107" s="920"/>
      <c r="F107" s="920"/>
      <c r="G107" s="921"/>
      <c r="H107" s="919"/>
      <c r="I107" s="920"/>
      <c r="J107" s="920"/>
      <c r="K107" s="920"/>
      <c r="L107" s="921"/>
    </row>
    <row r="108" spans="2:12" x14ac:dyDescent="0.3">
      <c r="B108" s="919"/>
      <c r="C108" s="920"/>
      <c r="D108" s="920"/>
      <c r="E108" s="920"/>
      <c r="F108" s="920"/>
      <c r="G108" s="921"/>
      <c r="H108" s="919"/>
      <c r="I108" s="920"/>
      <c r="J108" s="920"/>
      <c r="K108" s="920"/>
      <c r="L108" s="921"/>
    </row>
    <row r="109" spans="2:12" x14ac:dyDescent="0.3">
      <c r="B109" s="919"/>
      <c r="C109" s="920"/>
      <c r="D109" s="920"/>
      <c r="E109" s="920"/>
      <c r="F109" s="920"/>
      <c r="G109" s="921"/>
      <c r="H109" s="919"/>
      <c r="I109" s="920"/>
      <c r="J109" s="920"/>
      <c r="K109" s="920"/>
      <c r="L109" s="921"/>
    </row>
    <row r="110" spans="2:12" x14ac:dyDescent="0.3">
      <c r="B110" s="919"/>
      <c r="C110" s="920"/>
      <c r="D110" s="920"/>
      <c r="E110" s="920"/>
      <c r="F110" s="920"/>
      <c r="G110" s="921"/>
      <c r="H110" s="919"/>
      <c r="I110" s="920"/>
      <c r="J110" s="920"/>
      <c r="K110" s="920"/>
      <c r="L110" s="921"/>
    </row>
    <row r="111" spans="2:12" x14ac:dyDescent="0.3">
      <c r="B111" s="919"/>
      <c r="C111" s="920"/>
      <c r="D111" s="920"/>
      <c r="E111" s="920"/>
      <c r="F111" s="920"/>
      <c r="G111" s="921"/>
      <c r="H111" s="919"/>
      <c r="I111" s="920"/>
      <c r="J111" s="920"/>
      <c r="K111" s="920"/>
      <c r="L111" s="921"/>
    </row>
    <row r="112" spans="2:12" x14ac:dyDescent="0.3">
      <c r="B112" s="919"/>
      <c r="C112" s="920"/>
      <c r="D112" s="920"/>
      <c r="E112" s="920"/>
      <c r="F112" s="920"/>
      <c r="G112" s="921"/>
      <c r="H112" s="919"/>
      <c r="I112" s="920"/>
      <c r="J112" s="920"/>
      <c r="K112" s="920"/>
      <c r="L112" s="921"/>
    </row>
    <row r="113" spans="2:12" x14ac:dyDescent="0.3">
      <c r="B113" s="919"/>
      <c r="C113" s="920"/>
      <c r="D113" s="920"/>
      <c r="E113" s="920"/>
      <c r="F113" s="920"/>
      <c r="G113" s="921"/>
      <c r="H113" s="919"/>
      <c r="I113" s="920"/>
      <c r="J113" s="920"/>
      <c r="K113" s="920"/>
      <c r="L113" s="921"/>
    </row>
    <row r="114" spans="2:12" x14ac:dyDescent="0.3">
      <c r="B114" s="919"/>
      <c r="C114" s="920"/>
      <c r="D114" s="920"/>
      <c r="E114" s="920"/>
      <c r="F114" s="920"/>
      <c r="G114" s="921"/>
      <c r="H114" s="919"/>
      <c r="I114" s="920"/>
      <c r="J114" s="920"/>
      <c r="K114" s="920"/>
      <c r="L114" s="921"/>
    </row>
    <row r="115" spans="2:12" x14ac:dyDescent="0.3">
      <c r="B115" s="919"/>
      <c r="C115" s="920"/>
      <c r="D115" s="920"/>
      <c r="E115" s="920"/>
      <c r="F115" s="920"/>
      <c r="G115" s="921"/>
      <c r="H115" s="919"/>
      <c r="I115" s="920"/>
      <c r="J115" s="920"/>
      <c r="K115" s="920"/>
      <c r="L115" s="921"/>
    </row>
    <row r="116" spans="2:12" x14ac:dyDescent="0.3">
      <c r="B116" s="919"/>
      <c r="C116" s="920"/>
      <c r="D116" s="920"/>
      <c r="E116" s="920"/>
      <c r="F116" s="920"/>
      <c r="G116" s="921"/>
      <c r="H116" s="919"/>
      <c r="I116" s="920"/>
      <c r="J116" s="920"/>
      <c r="K116" s="920"/>
      <c r="L116" s="921"/>
    </row>
    <row r="117" spans="2:12" x14ac:dyDescent="0.3">
      <c r="B117" s="919"/>
      <c r="C117" s="920"/>
      <c r="D117" s="920"/>
      <c r="E117" s="920"/>
      <c r="F117" s="920"/>
      <c r="G117" s="921"/>
      <c r="H117" s="919"/>
      <c r="I117" s="920"/>
      <c r="J117" s="920"/>
      <c r="K117" s="920"/>
      <c r="L117" s="921"/>
    </row>
    <row r="118" spans="2:12" x14ac:dyDescent="0.3">
      <c r="B118" s="919"/>
      <c r="C118" s="920"/>
      <c r="D118" s="920"/>
      <c r="E118" s="920"/>
      <c r="F118" s="920"/>
      <c r="G118" s="921"/>
      <c r="H118" s="919"/>
      <c r="I118" s="920"/>
      <c r="J118" s="920"/>
      <c r="K118" s="920"/>
      <c r="L118" s="921"/>
    </row>
    <row r="119" spans="2:12" x14ac:dyDescent="0.3">
      <c r="B119" s="919"/>
      <c r="C119" s="920"/>
      <c r="D119" s="920"/>
      <c r="E119" s="920"/>
      <c r="F119" s="920"/>
      <c r="G119" s="921"/>
      <c r="H119" s="919"/>
      <c r="I119" s="920"/>
      <c r="J119" s="920"/>
      <c r="K119" s="920"/>
      <c r="L119" s="921"/>
    </row>
    <row r="120" spans="2:12" x14ac:dyDescent="0.3">
      <c r="B120" s="1019" t="s">
        <v>972</v>
      </c>
      <c r="C120" s="1020"/>
      <c r="D120" s="1020"/>
      <c r="E120" s="1020"/>
      <c r="F120" s="1020"/>
      <c r="G120" s="1020"/>
      <c r="H120" s="1019" t="s">
        <v>972</v>
      </c>
      <c r="I120" s="1020"/>
      <c r="J120" s="1020"/>
      <c r="K120" s="1020"/>
      <c r="L120" s="1020"/>
    </row>
    <row r="121" spans="2:12" x14ac:dyDescent="0.3">
      <c r="B121" s="1020"/>
      <c r="C121" s="1020"/>
      <c r="D121" s="1020"/>
      <c r="E121" s="1020"/>
      <c r="F121" s="1020"/>
      <c r="G121" s="1020"/>
      <c r="H121" s="1020"/>
      <c r="I121" s="1020"/>
      <c r="J121" s="1020"/>
      <c r="K121" s="1020"/>
      <c r="L121" s="1020"/>
    </row>
    <row r="122" spans="2:12" x14ac:dyDescent="0.3">
      <c r="B122" s="919" t="s">
        <v>812</v>
      </c>
      <c r="C122" s="920"/>
      <c r="D122" s="920"/>
      <c r="E122" s="920"/>
      <c r="F122" s="920"/>
      <c r="G122" s="921"/>
      <c r="H122" s="919" t="s">
        <v>813</v>
      </c>
      <c r="I122" s="920"/>
      <c r="J122" s="920"/>
      <c r="K122" s="920"/>
      <c r="L122" s="921"/>
    </row>
    <row r="123" spans="2:12" x14ac:dyDescent="0.3">
      <c r="B123" s="919"/>
      <c r="C123" s="920"/>
      <c r="D123" s="920"/>
      <c r="E123" s="920"/>
      <c r="F123" s="920"/>
      <c r="G123" s="921"/>
      <c r="H123" s="919"/>
      <c r="I123" s="920"/>
      <c r="J123" s="920"/>
      <c r="K123" s="920"/>
      <c r="L123" s="921"/>
    </row>
    <row r="124" spans="2:12" x14ac:dyDescent="0.3">
      <c r="B124" s="919"/>
      <c r="C124" s="920"/>
      <c r="D124" s="920"/>
      <c r="E124" s="920"/>
      <c r="F124" s="920"/>
      <c r="G124" s="921"/>
      <c r="H124" s="919"/>
      <c r="I124" s="920"/>
      <c r="J124" s="920"/>
      <c r="K124" s="920"/>
      <c r="L124" s="921"/>
    </row>
    <row r="125" spans="2:12" x14ac:dyDescent="0.3">
      <c r="B125" s="919"/>
      <c r="C125" s="920"/>
      <c r="D125" s="920"/>
      <c r="E125" s="920"/>
      <c r="F125" s="920"/>
      <c r="G125" s="921"/>
      <c r="H125" s="919"/>
      <c r="I125" s="920"/>
      <c r="J125" s="920"/>
      <c r="K125" s="920"/>
      <c r="L125" s="921"/>
    </row>
    <row r="126" spans="2:12" x14ac:dyDescent="0.3">
      <c r="B126" s="919"/>
      <c r="C126" s="920"/>
      <c r="D126" s="920"/>
      <c r="E126" s="920"/>
      <c r="F126" s="920"/>
      <c r="G126" s="921"/>
      <c r="H126" s="919"/>
      <c r="I126" s="920"/>
      <c r="J126" s="920"/>
      <c r="K126" s="920"/>
      <c r="L126" s="921"/>
    </row>
    <row r="127" spans="2:12" x14ac:dyDescent="0.3">
      <c r="B127" s="919"/>
      <c r="C127" s="920"/>
      <c r="D127" s="920"/>
      <c r="E127" s="920"/>
      <c r="F127" s="920"/>
      <c r="G127" s="921"/>
      <c r="H127" s="919"/>
      <c r="I127" s="920"/>
      <c r="J127" s="920"/>
      <c r="K127" s="920"/>
      <c r="L127" s="921"/>
    </row>
    <row r="128" spans="2:12" x14ac:dyDescent="0.3">
      <c r="B128" s="919"/>
      <c r="C128" s="920"/>
      <c r="D128" s="920"/>
      <c r="E128" s="920"/>
      <c r="F128" s="920"/>
      <c r="G128" s="921"/>
      <c r="H128" s="919"/>
      <c r="I128" s="920"/>
      <c r="J128" s="920"/>
      <c r="K128" s="920"/>
      <c r="L128" s="921"/>
    </row>
    <row r="129" spans="2:12" x14ac:dyDescent="0.3">
      <c r="B129" s="919"/>
      <c r="C129" s="920"/>
      <c r="D129" s="920"/>
      <c r="E129" s="920"/>
      <c r="F129" s="920"/>
      <c r="G129" s="921"/>
      <c r="H129" s="919"/>
      <c r="I129" s="920"/>
      <c r="J129" s="920"/>
      <c r="K129" s="920"/>
      <c r="L129" s="921"/>
    </row>
    <row r="130" spans="2:12" x14ac:dyDescent="0.3">
      <c r="B130" s="919"/>
      <c r="C130" s="920"/>
      <c r="D130" s="920"/>
      <c r="E130" s="920"/>
      <c r="F130" s="920"/>
      <c r="G130" s="921"/>
      <c r="H130" s="919"/>
      <c r="I130" s="920"/>
      <c r="J130" s="920"/>
      <c r="K130" s="920"/>
      <c r="L130" s="921"/>
    </row>
    <row r="131" spans="2:12" x14ac:dyDescent="0.3">
      <c r="B131" s="919"/>
      <c r="C131" s="920"/>
      <c r="D131" s="920"/>
      <c r="E131" s="920"/>
      <c r="F131" s="920"/>
      <c r="G131" s="921"/>
      <c r="H131" s="919"/>
      <c r="I131" s="920"/>
      <c r="J131" s="920"/>
      <c r="K131" s="920"/>
      <c r="L131" s="921"/>
    </row>
    <row r="132" spans="2:12" x14ac:dyDescent="0.3">
      <c r="B132" s="919"/>
      <c r="C132" s="920"/>
      <c r="D132" s="920"/>
      <c r="E132" s="920"/>
      <c r="F132" s="920"/>
      <c r="G132" s="921"/>
      <c r="H132" s="919"/>
      <c r="I132" s="920"/>
      <c r="J132" s="920"/>
      <c r="K132" s="920"/>
      <c r="L132" s="921"/>
    </row>
    <row r="133" spans="2:12" x14ac:dyDescent="0.3">
      <c r="B133" s="919"/>
      <c r="C133" s="920"/>
      <c r="D133" s="920"/>
      <c r="E133" s="920"/>
      <c r="F133" s="920"/>
      <c r="G133" s="921"/>
      <c r="H133" s="919"/>
      <c r="I133" s="920"/>
      <c r="J133" s="920"/>
      <c r="K133" s="920"/>
      <c r="L133" s="921"/>
    </row>
    <row r="134" spans="2:12" x14ac:dyDescent="0.3">
      <c r="B134" s="919"/>
      <c r="C134" s="920"/>
      <c r="D134" s="920"/>
      <c r="E134" s="920"/>
      <c r="F134" s="920"/>
      <c r="G134" s="921"/>
      <c r="H134" s="919"/>
      <c r="I134" s="920"/>
      <c r="J134" s="920"/>
      <c r="K134" s="920"/>
      <c r="L134" s="921"/>
    </row>
    <row r="135" spans="2:12" x14ac:dyDescent="0.3">
      <c r="B135" s="919"/>
      <c r="C135" s="920"/>
      <c r="D135" s="920"/>
      <c r="E135" s="920"/>
      <c r="F135" s="920"/>
      <c r="G135" s="921"/>
      <c r="H135" s="919"/>
      <c r="I135" s="920"/>
      <c r="J135" s="920"/>
      <c r="K135" s="920"/>
      <c r="L135" s="921"/>
    </row>
    <row r="136" spans="2:12" x14ac:dyDescent="0.3">
      <c r="B136" s="1019" t="s">
        <v>1067</v>
      </c>
      <c r="C136" s="1020"/>
      <c r="D136" s="1020"/>
      <c r="E136" s="1020"/>
      <c r="F136" s="1020"/>
      <c r="G136" s="1020"/>
      <c r="H136" s="1019" t="s">
        <v>973</v>
      </c>
      <c r="I136" s="1020"/>
      <c r="J136" s="1020"/>
      <c r="K136" s="1020"/>
      <c r="L136" s="1020"/>
    </row>
    <row r="137" spans="2:12" x14ac:dyDescent="0.3">
      <c r="B137" s="1020"/>
      <c r="C137" s="1020"/>
      <c r="D137" s="1020"/>
      <c r="E137" s="1020"/>
      <c r="F137" s="1020"/>
      <c r="G137" s="1020"/>
      <c r="H137" s="1020"/>
      <c r="I137" s="1020"/>
      <c r="J137" s="1020"/>
      <c r="K137" s="1020"/>
      <c r="L137" s="1020"/>
    </row>
    <row r="138" spans="2:12" x14ac:dyDescent="0.3">
      <c r="B138" s="919" t="s">
        <v>812</v>
      </c>
      <c r="C138" s="920"/>
      <c r="D138" s="920"/>
      <c r="E138" s="920"/>
      <c r="F138" s="920"/>
      <c r="G138" s="921"/>
      <c r="H138" s="919" t="s">
        <v>813</v>
      </c>
      <c r="I138" s="920"/>
      <c r="J138" s="920"/>
      <c r="K138" s="920"/>
      <c r="L138" s="921"/>
    </row>
    <row r="139" spans="2:12" x14ac:dyDescent="0.3">
      <c r="B139" s="919"/>
      <c r="C139" s="920"/>
      <c r="D139" s="920"/>
      <c r="E139" s="920"/>
      <c r="F139" s="920"/>
      <c r="G139" s="921"/>
      <c r="H139" s="919"/>
      <c r="I139" s="920"/>
      <c r="J139" s="920"/>
      <c r="K139" s="920"/>
      <c r="L139" s="921"/>
    </row>
    <row r="140" spans="2:12" x14ac:dyDescent="0.3">
      <c r="B140" s="919"/>
      <c r="C140" s="920"/>
      <c r="D140" s="920"/>
      <c r="E140" s="920"/>
      <c r="F140" s="920"/>
      <c r="G140" s="921"/>
      <c r="H140" s="919"/>
      <c r="I140" s="920"/>
      <c r="J140" s="920"/>
      <c r="K140" s="920"/>
      <c r="L140" s="921"/>
    </row>
    <row r="141" spans="2:12" x14ac:dyDescent="0.3">
      <c r="B141" s="919"/>
      <c r="C141" s="920"/>
      <c r="D141" s="920"/>
      <c r="E141" s="920"/>
      <c r="F141" s="920"/>
      <c r="G141" s="921"/>
      <c r="H141" s="919"/>
      <c r="I141" s="920"/>
      <c r="J141" s="920"/>
      <c r="K141" s="920"/>
      <c r="L141" s="921"/>
    </row>
    <row r="142" spans="2:12" x14ac:dyDescent="0.3">
      <c r="B142" s="919"/>
      <c r="C142" s="920"/>
      <c r="D142" s="920"/>
      <c r="E142" s="920"/>
      <c r="F142" s="920"/>
      <c r="G142" s="921"/>
      <c r="H142" s="919"/>
      <c r="I142" s="920"/>
      <c r="J142" s="920"/>
      <c r="K142" s="920"/>
      <c r="L142" s="921"/>
    </row>
    <row r="143" spans="2:12" x14ac:dyDescent="0.3">
      <c r="B143" s="919"/>
      <c r="C143" s="920"/>
      <c r="D143" s="920"/>
      <c r="E143" s="920"/>
      <c r="F143" s="920"/>
      <c r="G143" s="921"/>
      <c r="H143" s="919"/>
      <c r="I143" s="920"/>
      <c r="J143" s="920"/>
      <c r="K143" s="920"/>
      <c r="L143" s="921"/>
    </row>
    <row r="144" spans="2:12" x14ac:dyDescent="0.3">
      <c r="B144" s="919"/>
      <c r="C144" s="920"/>
      <c r="D144" s="920"/>
      <c r="E144" s="920"/>
      <c r="F144" s="920"/>
      <c r="G144" s="921"/>
      <c r="H144" s="919"/>
      <c r="I144" s="920"/>
      <c r="J144" s="920"/>
      <c r="K144" s="920"/>
      <c r="L144" s="921"/>
    </row>
    <row r="145" spans="2:12" x14ac:dyDescent="0.3">
      <c r="B145" s="919"/>
      <c r="C145" s="920"/>
      <c r="D145" s="920"/>
      <c r="E145" s="920"/>
      <c r="F145" s="920"/>
      <c r="G145" s="921"/>
      <c r="H145" s="919"/>
      <c r="I145" s="920"/>
      <c r="J145" s="920"/>
      <c r="K145" s="920"/>
      <c r="L145" s="921"/>
    </row>
    <row r="146" spans="2:12" x14ac:dyDescent="0.3">
      <c r="B146" s="919"/>
      <c r="C146" s="920"/>
      <c r="D146" s="920"/>
      <c r="E146" s="920"/>
      <c r="F146" s="920"/>
      <c r="G146" s="921"/>
      <c r="H146" s="919"/>
      <c r="I146" s="920"/>
      <c r="J146" s="920"/>
      <c r="K146" s="920"/>
      <c r="L146" s="921"/>
    </row>
    <row r="147" spans="2:12" x14ac:dyDescent="0.3">
      <c r="B147" s="919"/>
      <c r="C147" s="920"/>
      <c r="D147" s="920"/>
      <c r="E147" s="920"/>
      <c r="F147" s="920"/>
      <c r="G147" s="921"/>
      <c r="H147" s="919"/>
      <c r="I147" s="920"/>
      <c r="J147" s="920"/>
      <c r="K147" s="920"/>
      <c r="L147" s="921"/>
    </row>
    <row r="148" spans="2:12" x14ac:dyDescent="0.3">
      <c r="B148" s="919"/>
      <c r="C148" s="920"/>
      <c r="D148" s="920"/>
      <c r="E148" s="920"/>
      <c r="F148" s="920"/>
      <c r="G148" s="921"/>
      <c r="H148" s="919"/>
      <c r="I148" s="920"/>
      <c r="J148" s="920"/>
      <c r="K148" s="920"/>
      <c r="L148" s="921"/>
    </row>
    <row r="149" spans="2:12" x14ac:dyDescent="0.3">
      <c r="B149" s="919"/>
      <c r="C149" s="920"/>
      <c r="D149" s="920"/>
      <c r="E149" s="920"/>
      <c r="F149" s="920"/>
      <c r="G149" s="921"/>
      <c r="H149" s="919"/>
      <c r="I149" s="920"/>
      <c r="J149" s="920"/>
      <c r="K149" s="920"/>
      <c r="L149" s="921"/>
    </row>
    <row r="150" spans="2:12" x14ac:dyDescent="0.3">
      <c r="B150" s="919"/>
      <c r="C150" s="920"/>
      <c r="D150" s="920"/>
      <c r="E150" s="920"/>
      <c r="F150" s="920"/>
      <c r="G150" s="921"/>
      <c r="H150" s="919"/>
      <c r="I150" s="920"/>
      <c r="J150" s="920"/>
      <c r="K150" s="920"/>
      <c r="L150" s="921"/>
    </row>
    <row r="151" spans="2:12" x14ac:dyDescent="0.3">
      <c r="B151" s="919"/>
      <c r="C151" s="920"/>
      <c r="D151" s="920"/>
      <c r="E151" s="920"/>
      <c r="F151" s="920"/>
      <c r="G151" s="921"/>
      <c r="H151" s="919"/>
      <c r="I151" s="920"/>
      <c r="J151" s="920"/>
      <c r="K151" s="920"/>
      <c r="L151" s="921"/>
    </row>
    <row r="152" spans="2:12" x14ac:dyDescent="0.3">
      <c r="B152" s="1019" t="s">
        <v>974</v>
      </c>
      <c r="C152" s="1020"/>
      <c r="D152" s="1020"/>
      <c r="E152" s="1020"/>
      <c r="F152" s="1020"/>
      <c r="G152" s="1020"/>
      <c r="H152" s="1019" t="s">
        <v>975</v>
      </c>
      <c r="I152" s="1020"/>
      <c r="J152" s="1020"/>
      <c r="K152" s="1020"/>
      <c r="L152" s="1020"/>
    </row>
    <row r="153" spans="2:12" x14ac:dyDescent="0.3">
      <c r="B153" s="1020"/>
      <c r="C153" s="1020"/>
      <c r="D153" s="1020"/>
      <c r="E153" s="1020"/>
      <c r="F153" s="1020"/>
      <c r="G153" s="1020"/>
      <c r="H153" s="1020"/>
      <c r="I153" s="1020"/>
      <c r="J153" s="1020"/>
      <c r="K153" s="1020"/>
      <c r="L153" s="1020"/>
    </row>
    <row r="154" spans="2:12" x14ac:dyDescent="0.3">
      <c r="B154" s="919" t="s">
        <v>812</v>
      </c>
      <c r="C154" s="920"/>
      <c r="D154" s="920"/>
      <c r="E154" s="920"/>
      <c r="F154" s="920"/>
      <c r="G154" s="921"/>
      <c r="H154" s="919" t="s">
        <v>813</v>
      </c>
      <c r="I154" s="920"/>
      <c r="J154" s="920"/>
      <c r="K154" s="920"/>
      <c r="L154" s="921"/>
    </row>
    <row r="155" spans="2:12" x14ac:dyDescent="0.3">
      <c r="B155" s="919"/>
      <c r="C155" s="920"/>
      <c r="D155" s="920"/>
      <c r="E155" s="920"/>
      <c r="F155" s="920"/>
      <c r="G155" s="921"/>
      <c r="H155" s="919"/>
      <c r="I155" s="920"/>
      <c r="J155" s="920"/>
      <c r="K155" s="920"/>
      <c r="L155" s="921"/>
    </row>
    <row r="156" spans="2:12" x14ac:dyDescent="0.3">
      <c r="B156" s="919"/>
      <c r="C156" s="920"/>
      <c r="D156" s="920"/>
      <c r="E156" s="920"/>
      <c r="F156" s="920"/>
      <c r="G156" s="921"/>
      <c r="H156" s="919"/>
      <c r="I156" s="920"/>
      <c r="J156" s="920"/>
      <c r="K156" s="920"/>
      <c r="L156" s="921"/>
    </row>
    <row r="157" spans="2:12" x14ac:dyDescent="0.3">
      <c r="B157" s="919"/>
      <c r="C157" s="920"/>
      <c r="D157" s="920"/>
      <c r="E157" s="920"/>
      <c r="F157" s="920"/>
      <c r="G157" s="921"/>
      <c r="H157" s="919"/>
      <c r="I157" s="920"/>
      <c r="J157" s="920"/>
      <c r="K157" s="920"/>
      <c r="L157" s="921"/>
    </row>
    <row r="158" spans="2:12" x14ac:dyDescent="0.3">
      <c r="B158" s="919"/>
      <c r="C158" s="920"/>
      <c r="D158" s="920"/>
      <c r="E158" s="920"/>
      <c r="F158" s="920"/>
      <c r="G158" s="921"/>
      <c r="H158" s="919"/>
      <c r="I158" s="920"/>
      <c r="J158" s="920"/>
      <c r="K158" s="920"/>
      <c r="L158" s="921"/>
    </row>
    <row r="159" spans="2:12" x14ac:dyDescent="0.3">
      <c r="B159" s="919"/>
      <c r="C159" s="920"/>
      <c r="D159" s="920"/>
      <c r="E159" s="920"/>
      <c r="F159" s="920"/>
      <c r="G159" s="921"/>
      <c r="H159" s="919"/>
      <c r="I159" s="920"/>
      <c r="J159" s="920"/>
      <c r="K159" s="920"/>
      <c r="L159" s="921"/>
    </row>
    <row r="160" spans="2:12" x14ac:dyDescent="0.3">
      <c r="B160" s="919"/>
      <c r="C160" s="920"/>
      <c r="D160" s="920"/>
      <c r="E160" s="920"/>
      <c r="F160" s="920"/>
      <c r="G160" s="921"/>
      <c r="H160" s="919"/>
      <c r="I160" s="920"/>
      <c r="J160" s="920"/>
      <c r="K160" s="920"/>
      <c r="L160" s="921"/>
    </row>
    <row r="161" spans="2:12" x14ac:dyDescent="0.3">
      <c r="B161" s="919"/>
      <c r="C161" s="920"/>
      <c r="D161" s="920"/>
      <c r="E161" s="920"/>
      <c r="F161" s="920"/>
      <c r="G161" s="921"/>
      <c r="H161" s="919"/>
      <c r="I161" s="920"/>
      <c r="J161" s="920"/>
      <c r="K161" s="920"/>
      <c r="L161" s="921"/>
    </row>
    <row r="162" spans="2:12" x14ac:dyDescent="0.3">
      <c r="B162" s="919"/>
      <c r="C162" s="920"/>
      <c r="D162" s="920"/>
      <c r="E162" s="920"/>
      <c r="F162" s="920"/>
      <c r="G162" s="921"/>
      <c r="H162" s="919"/>
      <c r="I162" s="920"/>
      <c r="J162" s="920"/>
      <c r="K162" s="920"/>
      <c r="L162" s="921"/>
    </row>
    <row r="163" spans="2:12" x14ac:dyDescent="0.3">
      <c r="B163" s="919"/>
      <c r="C163" s="920"/>
      <c r="D163" s="920"/>
      <c r="E163" s="920"/>
      <c r="F163" s="920"/>
      <c r="G163" s="921"/>
      <c r="H163" s="919"/>
      <c r="I163" s="920"/>
      <c r="J163" s="920"/>
      <c r="K163" s="920"/>
      <c r="L163" s="921"/>
    </row>
    <row r="164" spans="2:12" x14ac:dyDescent="0.3">
      <c r="B164" s="919"/>
      <c r="C164" s="920"/>
      <c r="D164" s="920"/>
      <c r="E164" s="920"/>
      <c r="F164" s="920"/>
      <c r="G164" s="921"/>
      <c r="H164" s="919"/>
      <c r="I164" s="920"/>
      <c r="J164" s="920"/>
      <c r="K164" s="920"/>
      <c r="L164" s="921"/>
    </row>
    <row r="165" spans="2:12" x14ac:dyDescent="0.3">
      <c r="B165" s="919"/>
      <c r="C165" s="920"/>
      <c r="D165" s="920"/>
      <c r="E165" s="920"/>
      <c r="F165" s="920"/>
      <c r="G165" s="921"/>
      <c r="H165" s="919"/>
      <c r="I165" s="920"/>
      <c r="J165" s="920"/>
      <c r="K165" s="920"/>
      <c r="L165" s="921"/>
    </row>
    <row r="166" spans="2:12" x14ac:dyDescent="0.3">
      <c r="B166" s="919"/>
      <c r="C166" s="920"/>
      <c r="D166" s="920"/>
      <c r="E166" s="920"/>
      <c r="F166" s="920"/>
      <c r="G166" s="921"/>
      <c r="H166" s="919"/>
      <c r="I166" s="920"/>
      <c r="J166" s="920"/>
      <c r="K166" s="920"/>
      <c r="L166" s="921"/>
    </row>
    <row r="167" spans="2:12" x14ac:dyDescent="0.3">
      <c r="B167" s="919"/>
      <c r="C167" s="920"/>
      <c r="D167" s="920"/>
      <c r="E167" s="920"/>
      <c r="F167" s="920"/>
      <c r="G167" s="921"/>
      <c r="H167" s="919"/>
      <c r="I167" s="920"/>
      <c r="J167" s="920"/>
      <c r="K167" s="920"/>
      <c r="L167" s="921"/>
    </row>
    <row r="168" spans="2:12" x14ac:dyDescent="0.3">
      <c r="B168" s="1019" t="s">
        <v>976</v>
      </c>
      <c r="C168" s="1020"/>
      <c r="D168" s="1020"/>
      <c r="E168" s="1020"/>
      <c r="F168" s="1020"/>
      <c r="G168" s="1020"/>
      <c r="H168" s="1019" t="s">
        <v>1068</v>
      </c>
      <c r="I168" s="1020"/>
      <c r="J168" s="1020"/>
      <c r="K168" s="1020"/>
      <c r="L168" s="1020"/>
    </row>
    <row r="169" spans="2:12" x14ac:dyDescent="0.3">
      <c r="B169" s="1020"/>
      <c r="C169" s="1020"/>
      <c r="D169" s="1020"/>
      <c r="E169" s="1020"/>
      <c r="F169" s="1020"/>
      <c r="G169" s="1020"/>
      <c r="H169" s="1020"/>
      <c r="I169" s="1020"/>
      <c r="J169" s="1020"/>
      <c r="K169" s="1020"/>
      <c r="L169" s="1020"/>
    </row>
    <row r="170" spans="2:12" x14ac:dyDescent="0.3">
      <c r="B170" s="919" t="s">
        <v>812</v>
      </c>
      <c r="C170" s="920"/>
      <c r="D170" s="920"/>
      <c r="E170" s="920"/>
      <c r="F170" s="920"/>
      <c r="G170" s="921"/>
      <c r="H170" s="919" t="s">
        <v>813</v>
      </c>
      <c r="I170" s="920"/>
      <c r="J170" s="920"/>
      <c r="K170" s="920"/>
      <c r="L170" s="921"/>
    </row>
    <row r="171" spans="2:12" x14ac:dyDescent="0.3">
      <c r="B171" s="919"/>
      <c r="C171" s="920"/>
      <c r="D171" s="920"/>
      <c r="E171" s="920"/>
      <c r="F171" s="920"/>
      <c r="G171" s="921"/>
      <c r="H171" s="919"/>
      <c r="I171" s="920"/>
      <c r="J171" s="920"/>
      <c r="K171" s="920"/>
      <c r="L171" s="921"/>
    </row>
    <row r="172" spans="2:12" x14ac:dyDescent="0.3">
      <c r="B172" s="919"/>
      <c r="C172" s="920"/>
      <c r="D172" s="920"/>
      <c r="E172" s="920"/>
      <c r="F172" s="920"/>
      <c r="G172" s="921"/>
      <c r="H172" s="919"/>
      <c r="I172" s="920"/>
      <c r="J172" s="920"/>
      <c r="K172" s="920"/>
      <c r="L172" s="921"/>
    </row>
    <row r="173" spans="2:12" x14ac:dyDescent="0.3">
      <c r="B173" s="919"/>
      <c r="C173" s="920"/>
      <c r="D173" s="920"/>
      <c r="E173" s="920"/>
      <c r="F173" s="920"/>
      <c r="G173" s="921"/>
      <c r="H173" s="919"/>
      <c r="I173" s="920"/>
      <c r="J173" s="920"/>
      <c r="K173" s="920"/>
      <c r="L173" s="921"/>
    </row>
    <row r="174" spans="2:12" x14ac:dyDescent="0.3">
      <c r="B174" s="919"/>
      <c r="C174" s="920"/>
      <c r="D174" s="920"/>
      <c r="E174" s="920"/>
      <c r="F174" s="920"/>
      <c r="G174" s="921"/>
      <c r="H174" s="919"/>
      <c r="I174" s="920"/>
      <c r="J174" s="920"/>
      <c r="K174" s="920"/>
      <c r="L174" s="921"/>
    </row>
    <row r="175" spans="2:12" x14ac:dyDescent="0.3">
      <c r="B175" s="919"/>
      <c r="C175" s="920"/>
      <c r="D175" s="920"/>
      <c r="E175" s="920"/>
      <c r="F175" s="920"/>
      <c r="G175" s="921"/>
      <c r="H175" s="919"/>
      <c r="I175" s="920"/>
      <c r="J175" s="920"/>
      <c r="K175" s="920"/>
      <c r="L175" s="921"/>
    </row>
    <row r="176" spans="2:12" x14ac:dyDescent="0.3">
      <c r="B176" s="919"/>
      <c r="C176" s="920"/>
      <c r="D176" s="920"/>
      <c r="E176" s="920"/>
      <c r="F176" s="920"/>
      <c r="G176" s="921"/>
      <c r="H176" s="919"/>
      <c r="I176" s="920"/>
      <c r="J176" s="920"/>
      <c r="K176" s="920"/>
      <c r="L176" s="921"/>
    </row>
    <row r="177" spans="2:12" x14ac:dyDescent="0.3">
      <c r="B177" s="919"/>
      <c r="C177" s="920"/>
      <c r="D177" s="920"/>
      <c r="E177" s="920"/>
      <c r="F177" s="920"/>
      <c r="G177" s="921"/>
      <c r="H177" s="919"/>
      <c r="I177" s="920"/>
      <c r="J177" s="920"/>
      <c r="K177" s="920"/>
      <c r="L177" s="921"/>
    </row>
    <row r="178" spans="2:12" x14ac:dyDescent="0.3">
      <c r="B178" s="919"/>
      <c r="C178" s="920"/>
      <c r="D178" s="920"/>
      <c r="E178" s="920"/>
      <c r="F178" s="920"/>
      <c r="G178" s="921"/>
      <c r="H178" s="919"/>
      <c r="I178" s="920"/>
      <c r="J178" s="920"/>
      <c r="K178" s="920"/>
      <c r="L178" s="921"/>
    </row>
    <row r="179" spans="2:12" x14ac:dyDescent="0.3">
      <c r="B179" s="919"/>
      <c r="C179" s="920"/>
      <c r="D179" s="920"/>
      <c r="E179" s="920"/>
      <c r="F179" s="920"/>
      <c r="G179" s="921"/>
      <c r="H179" s="919"/>
      <c r="I179" s="920"/>
      <c r="J179" s="920"/>
      <c r="K179" s="920"/>
      <c r="L179" s="921"/>
    </row>
    <row r="180" spans="2:12" x14ac:dyDescent="0.3">
      <c r="B180" s="919"/>
      <c r="C180" s="920"/>
      <c r="D180" s="920"/>
      <c r="E180" s="920"/>
      <c r="F180" s="920"/>
      <c r="G180" s="921"/>
      <c r="H180" s="919"/>
      <c r="I180" s="920"/>
      <c r="J180" s="920"/>
      <c r="K180" s="920"/>
      <c r="L180" s="921"/>
    </row>
    <row r="181" spans="2:12" x14ac:dyDescent="0.3">
      <c r="B181" s="919"/>
      <c r="C181" s="920"/>
      <c r="D181" s="920"/>
      <c r="E181" s="920"/>
      <c r="F181" s="920"/>
      <c r="G181" s="921"/>
      <c r="H181" s="919"/>
      <c r="I181" s="920"/>
      <c r="J181" s="920"/>
      <c r="K181" s="920"/>
      <c r="L181" s="921"/>
    </row>
    <row r="182" spans="2:12" x14ac:dyDescent="0.3">
      <c r="B182" s="919"/>
      <c r="C182" s="920"/>
      <c r="D182" s="920"/>
      <c r="E182" s="920"/>
      <c r="F182" s="920"/>
      <c r="G182" s="921"/>
      <c r="H182" s="919"/>
      <c r="I182" s="920"/>
      <c r="J182" s="920"/>
      <c r="K182" s="920"/>
      <c r="L182" s="921"/>
    </row>
    <row r="183" spans="2:12" x14ac:dyDescent="0.3">
      <c r="B183" s="919"/>
      <c r="C183" s="920"/>
      <c r="D183" s="920"/>
      <c r="E183" s="920"/>
      <c r="F183" s="920"/>
      <c r="G183" s="921"/>
      <c r="H183" s="919"/>
      <c r="I183" s="920"/>
      <c r="J183" s="920"/>
      <c r="K183" s="920"/>
      <c r="L183" s="921"/>
    </row>
    <row r="184" spans="2:12" x14ac:dyDescent="0.3">
      <c r="B184" s="1019" t="s">
        <v>905</v>
      </c>
      <c r="C184" s="1020"/>
      <c r="D184" s="1020"/>
      <c r="E184" s="1020"/>
      <c r="F184" s="1020"/>
      <c r="G184" s="1020"/>
      <c r="H184" s="1019" t="s">
        <v>939</v>
      </c>
      <c r="I184" s="1020"/>
      <c r="J184" s="1020"/>
      <c r="K184" s="1020"/>
      <c r="L184" s="1020"/>
    </row>
    <row r="185" spans="2:12" x14ac:dyDescent="0.3">
      <c r="B185" s="1020"/>
      <c r="C185" s="1020"/>
      <c r="D185" s="1020"/>
      <c r="E185" s="1020"/>
      <c r="F185" s="1020"/>
      <c r="G185" s="1020"/>
      <c r="H185" s="1020"/>
      <c r="I185" s="1020"/>
      <c r="J185" s="1020"/>
      <c r="K185" s="1020"/>
      <c r="L185" s="1020"/>
    </row>
    <row r="186" spans="2:12" x14ac:dyDescent="0.3">
      <c r="B186" s="919" t="s">
        <v>812</v>
      </c>
      <c r="C186" s="920"/>
      <c r="D186" s="920"/>
      <c r="E186" s="920"/>
      <c r="F186" s="920"/>
      <c r="G186" s="921"/>
      <c r="H186" s="919" t="s">
        <v>813</v>
      </c>
      <c r="I186" s="920"/>
      <c r="J186" s="920"/>
      <c r="K186" s="920"/>
      <c r="L186" s="921"/>
    </row>
    <row r="187" spans="2:12" x14ac:dyDescent="0.3">
      <c r="B187" s="919"/>
      <c r="C187" s="920"/>
      <c r="D187" s="920"/>
      <c r="E187" s="920"/>
      <c r="F187" s="920"/>
      <c r="G187" s="921"/>
      <c r="H187" s="919"/>
      <c r="I187" s="920"/>
      <c r="J187" s="920"/>
      <c r="K187" s="920"/>
      <c r="L187" s="921"/>
    </row>
    <row r="188" spans="2:12" x14ac:dyDescent="0.3">
      <c r="B188" s="919"/>
      <c r="C188" s="920"/>
      <c r="D188" s="920"/>
      <c r="E188" s="920"/>
      <c r="F188" s="920"/>
      <c r="G188" s="921"/>
      <c r="H188" s="919"/>
      <c r="I188" s="920"/>
      <c r="J188" s="920"/>
      <c r="K188" s="920"/>
      <c r="L188" s="921"/>
    </row>
    <row r="189" spans="2:12" x14ac:dyDescent="0.3">
      <c r="B189" s="919"/>
      <c r="C189" s="920"/>
      <c r="D189" s="920"/>
      <c r="E189" s="920"/>
      <c r="F189" s="920"/>
      <c r="G189" s="921"/>
      <c r="H189" s="919"/>
      <c r="I189" s="920"/>
      <c r="J189" s="920"/>
      <c r="K189" s="920"/>
      <c r="L189" s="921"/>
    </row>
    <row r="190" spans="2:12" x14ac:dyDescent="0.3">
      <c r="B190" s="919"/>
      <c r="C190" s="920"/>
      <c r="D190" s="920"/>
      <c r="E190" s="920"/>
      <c r="F190" s="920"/>
      <c r="G190" s="921"/>
      <c r="H190" s="919"/>
      <c r="I190" s="920"/>
      <c r="J190" s="920"/>
      <c r="K190" s="920"/>
      <c r="L190" s="921"/>
    </row>
    <row r="191" spans="2:12" x14ac:dyDescent="0.3">
      <c r="B191" s="919"/>
      <c r="C191" s="920"/>
      <c r="D191" s="920"/>
      <c r="E191" s="920"/>
      <c r="F191" s="920"/>
      <c r="G191" s="921"/>
      <c r="H191" s="919"/>
      <c r="I191" s="920"/>
      <c r="J191" s="920"/>
      <c r="K191" s="920"/>
      <c r="L191" s="921"/>
    </row>
    <row r="192" spans="2:12" x14ac:dyDescent="0.3">
      <c r="B192" s="919"/>
      <c r="C192" s="920"/>
      <c r="D192" s="920"/>
      <c r="E192" s="920"/>
      <c r="F192" s="920"/>
      <c r="G192" s="921"/>
      <c r="H192" s="919"/>
      <c r="I192" s="920"/>
      <c r="J192" s="920"/>
      <c r="K192" s="920"/>
      <c r="L192" s="921"/>
    </row>
    <row r="193" spans="2:12" x14ac:dyDescent="0.3">
      <c r="B193" s="919"/>
      <c r="C193" s="920"/>
      <c r="D193" s="920"/>
      <c r="E193" s="920"/>
      <c r="F193" s="920"/>
      <c r="G193" s="921"/>
      <c r="H193" s="919"/>
      <c r="I193" s="920"/>
      <c r="J193" s="920"/>
      <c r="K193" s="920"/>
      <c r="L193" s="921"/>
    </row>
    <row r="194" spans="2:12" x14ac:dyDescent="0.3">
      <c r="B194" s="919"/>
      <c r="C194" s="920"/>
      <c r="D194" s="920"/>
      <c r="E194" s="920"/>
      <c r="F194" s="920"/>
      <c r="G194" s="921"/>
      <c r="H194" s="919"/>
      <c r="I194" s="920"/>
      <c r="J194" s="920"/>
      <c r="K194" s="920"/>
      <c r="L194" s="921"/>
    </row>
    <row r="195" spans="2:12" x14ac:dyDescent="0.3">
      <c r="B195" s="919"/>
      <c r="C195" s="920"/>
      <c r="D195" s="920"/>
      <c r="E195" s="920"/>
      <c r="F195" s="920"/>
      <c r="G195" s="921"/>
      <c r="H195" s="919"/>
      <c r="I195" s="920"/>
      <c r="J195" s="920"/>
      <c r="K195" s="920"/>
      <c r="L195" s="921"/>
    </row>
    <row r="196" spans="2:12" x14ac:dyDescent="0.3">
      <c r="B196" s="919"/>
      <c r="C196" s="920"/>
      <c r="D196" s="920"/>
      <c r="E196" s="920"/>
      <c r="F196" s="920"/>
      <c r="G196" s="921"/>
      <c r="H196" s="919"/>
      <c r="I196" s="920"/>
      <c r="J196" s="920"/>
      <c r="K196" s="920"/>
      <c r="L196" s="921"/>
    </row>
    <row r="197" spans="2:12" x14ac:dyDescent="0.3">
      <c r="B197" s="919"/>
      <c r="C197" s="920"/>
      <c r="D197" s="920"/>
      <c r="E197" s="920"/>
      <c r="F197" s="920"/>
      <c r="G197" s="921"/>
      <c r="H197" s="919"/>
      <c r="I197" s="920"/>
      <c r="J197" s="920"/>
      <c r="K197" s="920"/>
      <c r="L197" s="921"/>
    </row>
    <row r="198" spans="2:12" x14ac:dyDescent="0.3">
      <c r="B198" s="919"/>
      <c r="C198" s="920"/>
      <c r="D198" s="920"/>
      <c r="E198" s="920"/>
      <c r="F198" s="920"/>
      <c r="G198" s="921"/>
      <c r="H198" s="919"/>
      <c r="I198" s="920"/>
      <c r="J198" s="920"/>
      <c r="K198" s="920"/>
      <c r="L198" s="921"/>
    </row>
    <row r="199" spans="2:12" x14ac:dyDescent="0.3">
      <c r="B199" s="919"/>
      <c r="C199" s="920"/>
      <c r="D199" s="920"/>
      <c r="E199" s="920"/>
      <c r="F199" s="920"/>
      <c r="G199" s="921"/>
      <c r="H199" s="919"/>
      <c r="I199" s="920"/>
      <c r="J199" s="920"/>
      <c r="K199" s="920"/>
      <c r="L199" s="921"/>
    </row>
    <row r="200" spans="2:12" x14ac:dyDescent="0.3">
      <c r="B200" s="1019" t="s">
        <v>934</v>
      </c>
      <c r="C200" s="1020"/>
      <c r="D200" s="1020"/>
      <c r="E200" s="1020"/>
      <c r="F200" s="1020"/>
      <c r="G200" s="1020"/>
      <c r="H200" s="1019" t="s">
        <v>1069</v>
      </c>
      <c r="I200" s="1020"/>
      <c r="J200" s="1020"/>
      <c r="K200" s="1020"/>
      <c r="L200" s="1020"/>
    </row>
    <row r="201" spans="2:12" x14ac:dyDescent="0.3">
      <c r="B201" s="1020"/>
      <c r="C201" s="1020"/>
      <c r="D201" s="1020"/>
      <c r="E201" s="1020"/>
      <c r="F201" s="1020"/>
      <c r="G201" s="1020"/>
      <c r="H201" s="1020"/>
      <c r="I201" s="1020"/>
      <c r="J201" s="1020"/>
      <c r="K201" s="1020"/>
      <c r="L201" s="1020"/>
    </row>
    <row r="202" spans="2:12" x14ac:dyDescent="0.3">
      <c r="B202" s="919" t="s">
        <v>812</v>
      </c>
      <c r="C202" s="920"/>
      <c r="D202" s="920"/>
      <c r="E202" s="920"/>
      <c r="F202" s="920"/>
      <c r="G202" s="921"/>
      <c r="H202" s="919" t="s">
        <v>813</v>
      </c>
      <c r="I202" s="920"/>
      <c r="J202" s="920"/>
      <c r="K202" s="920"/>
      <c r="L202" s="921"/>
    </row>
    <row r="203" spans="2:12" x14ac:dyDescent="0.3">
      <c r="B203" s="919"/>
      <c r="C203" s="920"/>
      <c r="D203" s="920"/>
      <c r="E203" s="920"/>
      <c r="F203" s="920"/>
      <c r="G203" s="921"/>
      <c r="H203" s="919"/>
      <c r="I203" s="920"/>
      <c r="J203" s="920"/>
      <c r="K203" s="920"/>
      <c r="L203" s="921"/>
    </row>
    <row r="204" spans="2:12" x14ac:dyDescent="0.3">
      <c r="B204" s="919"/>
      <c r="C204" s="920"/>
      <c r="D204" s="920"/>
      <c r="E204" s="920"/>
      <c r="F204" s="920"/>
      <c r="G204" s="921"/>
      <c r="H204" s="919"/>
      <c r="I204" s="920"/>
      <c r="J204" s="920"/>
      <c r="K204" s="920"/>
      <c r="L204" s="921"/>
    </row>
    <row r="205" spans="2:12" x14ac:dyDescent="0.3">
      <c r="B205" s="919"/>
      <c r="C205" s="920"/>
      <c r="D205" s="920"/>
      <c r="E205" s="920"/>
      <c r="F205" s="920"/>
      <c r="G205" s="921"/>
      <c r="H205" s="919"/>
      <c r="I205" s="920"/>
      <c r="J205" s="920"/>
      <c r="K205" s="920"/>
      <c r="L205" s="921"/>
    </row>
    <row r="206" spans="2:12" x14ac:dyDescent="0.3">
      <c r="B206" s="919"/>
      <c r="C206" s="920"/>
      <c r="D206" s="920"/>
      <c r="E206" s="920"/>
      <c r="F206" s="920"/>
      <c r="G206" s="921"/>
      <c r="H206" s="919"/>
      <c r="I206" s="920"/>
      <c r="J206" s="920"/>
      <c r="K206" s="920"/>
      <c r="L206" s="921"/>
    </row>
    <row r="207" spans="2:12" x14ac:dyDescent="0.3">
      <c r="B207" s="919"/>
      <c r="C207" s="920"/>
      <c r="D207" s="920"/>
      <c r="E207" s="920"/>
      <c r="F207" s="920"/>
      <c r="G207" s="921"/>
      <c r="H207" s="919"/>
      <c r="I207" s="920"/>
      <c r="J207" s="920"/>
      <c r="K207" s="920"/>
      <c r="L207" s="921"/>
    </row>
    <row r="208" spans="2:12" x14ac:dyDescent="0.3">
      <c r="B208" s="919"/>
      <c r="C208" s="920"/>
      <c r="D208" s="920"/>
      <c r="E208" s="920"/>
      <c r="F208" s="920"/>
      <c r="G208" s="921"/>
      <c r="H208" s="919"/>
      <c r="I208" s="920"/>
      <c r="J208" s="920"/>
      <c r="K208" s="920"/>
      <c r="L208" s="921"/>
    </row>
    <row r="209" spans="2:12" x14ac:dyDescent="0.3">
      <c r="B209" s="919"/>
      <c r="C209" s="920"/>
      <c r="D209" s="920"/>
      <c r="E209" s="920"/>
      <c r="F209" s="920"/>
      <c r="G209" s="921"/>
      <c r="H209" s="919"/>
      <c r="I209" s="920"/>
      <c r="J209" s="920"/>
      <c r="K209" s="920"/>
      <c r="L209" s="921"/>
    </row>
    <row r="210" spans="2:12" x14ac:dyDescent="0.3">
      <c r="B210" s="919"/>
      <c r="C210" s="920"/>
      <c r="D210" s="920"/>
      <c r="E210" s="920"/>
      <c r="F210" s="920"/>
      <c r="G210" s="921"/>
      <c r="H210" s="919"/>
      <c r="I210" s="920"/>
      <c r="J210" s="920"/>
      <c r="K210" s="920"/>
      <c r="L210" s="921"/>
    </row>
    <row r="211" spans="2:12" x14ac:dyDescent="0.3">
      <c r="B211" s="919"/>
      <c r="C211" s="920"/>
      <c r="D211" s="920"/>
      <c r="E211" s="920"/>
      <c r="F211" s="920"/>
      <c r="G211" s="921"/>
      <c r="H211" s="919"/>
      <c r="I211" s="920"/>
      <c r="J211" s="920"/>
      <c r="K211" s="920"/>
      <c r="L211" s="921"/>
    </row>
    <row r="212" spans="2:12" x14ac:dyDescent="0.3">
      <c r="B212" s="919"/>
      <c r="C212" s="920"/>
      <c r="D212" s="920"/>
      <c r="E212" s="920"/>
      <c r="F212" s="920"/>
      <c r="G212" s="921"/>
      <c r="H212" s="919"/>
      <c r="I212" s="920"/>
      <c r="J212" s="920"/>
      <c r="K212" s="920"/>
      <c r="L212" s="921"/>
    </row>
    <row r="213" spans="2:12" x14ac:dyDescent="0.3">
      <c r="B213" s="919"/>
      <c r="C213" s="920"/>
      <c r="D213" s="920"/>
      <c r="E213" s="920"/>
      <c r="F213" s="920"/>
      <c r="G213" s="921"/>
      <c r="H213" s="919"/>
      <c r="I213" s="920"/>
      <c r="J213" s="920"/>
      <c r="K213" s="920"/>
      <c r="L213" s="921"/>
    </row>
    <row r="214" spans="2:12" x14ac:dyDescent="0.3">
      <c r="B214" s="919"/>
      <c r="C214" s="920"/>
      <c r="D214" s="920"/>
      <c r="E214" s="920"/>
      <c r="F214" s="920"/>
      <c r="G214" s="921"/>
      <c r="H214" s="919"/>
      <c r="I214" s="920"/>
      <c r="J214" s="920"/>
      <c r="K214" s="920"/>
      <c r="L214" s="921"/>
    </row>
    <row r="215" spans="2:12" x14ac:dyDescent="0.3">
      <c r="B215" s="919"/>
      <c r="C215" s="920"/>
      <c r="D215" s="920"/>
      <c r="E215" s="920"/>
      <c r="F215" s="920"/>
      <c r="G215" s="921"/>
      <c r="H215" s="919"/>
      <c r="I215" s="920"/>
      <c r="J215" s="920"/>
      <c r="K215" s="920"/>
      <c r="L215" s="921"/>
    </row>
    <row r="216" spans="2:12" x14ac:dyDescent="0.3">
      <c r="B216" s="1019" t="s">
        <v>964</v>
      </c>
      <c r="C216" s="1020"/>
      <c r="D216" s="1020"/>
      <c r="E216" s="1020"/>
      <c r="F216" s="1020"/>
      <c r="G216" s="1020"/>
      <c r="H216" s="1019" t="s">
        <v>1070</v>
      </c>
      <c r="I216" s="1020"/>
      <c r="J216" s="1020"/>
      <c r="K216" s="1020"/>
      <c r="L216" s="1020"/>
    </row>
    <row r="217" spans="2:12" x14ac:dyDescent="0.3">
      <c r="B217" s="1020"/>
      <c r="C217" s="1020"/>
      <c r="D217" s="1020"/>
      <c r="E217" s="1020"/>
      <c r="F217" s="1020"/>
      <c r="G217" s="1020"/>
      <c r="H217" s="1020"/>
      <c r="I217" s="1020"/>
      <c r="J217" s="1020"/>
      <c r="K217" s="1020"/>
      <c r="L217" s="1020"/>
    </row>
    <row r="218" spans="2:12" x14ac:dyDescent="0.3">
      <c r="B218" s="919" t="s">
        <v>812</v>
      </c>
      <c r="C218" s="920"/>
      <c r="D218" s="920"/>
      <c r="E218" s="920"/>
      <c r="F218" s="920"/>
      <c r="G218" s="921"/>
      <c r="H218" s="919" t="s">
        <v>813</v>
      </c>
      <c r="I218" s="920"/>
      <c r="J218" s="920"/>
      <c r="K218" s="920"/>
      <c r="L218" s="921"/>
    </row>
    <row r="219" spans="2:12" x14ac:dyDescent="0.3">
      <c r="B219" s="919"/>
      <c r="C219" s="920"/>
      <c r="D219" s="920"/>
      <c r="E219" s="920"/>
      <c r="F219" s="920"/>
      <c r="G219" s="921"/>
      <c r="H219" s="919"/>
      <c r="I219" s="920"/>
      <c r="J219" s="920"/>
      <c r="K219" s="920"/>
      <c r="L219" s="921"/>
    </row>
    <row r="220" spans="2:12" x14ac:dyDescent="0.3">
      <c r="B220" s="919"/>
      <c r="C220" s="920"/>
      <c r="D220" s="920"/>
      <c r="E220" s="920"/>
      <c r="F220" s="920"/>
      <c r="G220" s="921"/>
      <c r="H220" s="919"/>
      <c r="I220" s="920"/>
      <c r="J220" s="920"/>
      <c r="K220" s="920"/>
      <c r="L220" s="921"/>
    </row>
    <row r="221" spans="2:12" x14ac:dyDescent="0.3">
      <c r="B221" s="919"/>
      <c r="C221" s="920"/>
      <c r="D221" s="920"/>
      <c r="E221" s="920"/>
      <c r="F221" s="920"/>
      <c r="G221" s="921"/>
      <c r="H221" s="919"/>
      <c r="I221" s="920"/>
      <c r="J221" s="920"/>
      <c r="K221" s="920"/>
      <c r="L221" s="921"/>
    </row>
    <row r="222" spans="2:12" x14ac:dyDescent="0.3">
      <c r="B222" s="919"/>
      <c r="C222" s="920"/>
      <c r="D222" s="920"/>
      <c r="E222" s="920"/>
      <c r="F222" s="920"/>
      <c r="G222" s="921"/>
      <c r="H222" s="919"/>
      <c r="I222" s="920"/>
      <c r="J222" s="920"/>
      <c r="K222" s="920"/>
      <c r="L222" s="921"/>
    </row>
    <row r="223" spans="2:12" x14ac:dyDescent="0.3">
      <c r="B223" s="919"/>
      <c r="C223" s="920"/>
      <c r="D223" s="920"/>
      <c r="E223" s="920"/>
      <c r="F223" s="920"/>
      <c r="G223" s="921"/>
      <c r="H223" s="919"/>
      <c r="I223" s="920"/>
      <c r="J223" s="920"/>
      <c r="K223" s="920"/>
      <c r="L223" s="921"/>
    </row>
    <row r="224" spans="2:12" x14ac:dyDescent="0.3">
      <c r="B224" s="919"/>
      <c r="C224" s="920"/>
      <c r="D224" s="920"/>
      <c r="E224" s="920"/>
      <c r="F224" s="920"/>
      <c r="G224" s="921"/>
      <c r="H224" s="919"/>
      <c r="I224" s="920"/>
      <c r="J224" s="920"/>
      <c r="K224" s="920"/>
      <c r="L224" s="921"/>
    </row>
    <row r="225" spans="2:12" x14ac:dyDescent="0.3">
      <c r="B225" s="919"/>
      <c r="C225" s="920"/>
      <c r="D225" s="920"/>
      <c r="E225" s="920"/>
      <c r="F225" s="920"/>
      <c r="G225" s="921"/>
      <c r="H225" s="919"/>
      <c r="I225" s="920"/>
      <c r="J225" s="920"/>
      <c r="K225" s="920"/>
      <c r="L225" s="921"/>
    </row>
    <row r="226" spans="2:12" x14ac:dyDescent="0.3">
      <c r="B226" s="919"/>
      <c r="C226" s="920"/>
      <c r="D226" s="920"/>
      <c r="E226" s="920"/>
      <c r="F226" s="920"/>
      <c r="G226" s="921"/>
      <c r="H226" s="919"/>
      <c r="I226" s="920"/>
      <c r="J226" s="920"/>
      <c r="K226" s="920"/>
      <c r="L226" s="921"/>
    </row>
    <row r="227" spans="2:12" x14ac:dyDescent="0.3">
      <c r="B227" s="919"/>
      <c r="C227" s="920"/>
      <c r="D227" s="920"/>
      <c r="E227" s="920"/>
      <c r="F227" s="920"/>
      <c r="G227" s="921"/>
      <c r="H227" s="919"/>
      <c r="I227" s="920"/>
      <c r="J227" s="920"/>
      <c r="K227" s="920"/>
      <c r="L227" s="921"/>
    </row>
    <row r="228" spans="2:12" x14ac:dyDescent="0.3">
      <c r="B228" s="919"/>
      <c r="C228" s="920"/>
      <c r="D228" s="920"/>
      <c r="E228" s="920"/>
      <c r="F228" s="920"/>
      <c r="G228" s="921"/>
      <c r="H228" s="919"/>
      <c r="I228" s="920"/>
      <c r="J228" s="920"/>
      <c r="K228" s="920"/>
      <c r="L228" s="921"/>
    </row>
    <row r="229" spans="2:12" x14ac:dyDescent="0.3">
      <c r="B229" s="919"/>
      <c r="C229" s="920"/>
      <c r="D229" s="920"/>
      <c r="E229" s="920"/>
      <c r="F229" s="920"/>
      <c r="G229" s="921"/>
      <c r="H229" s="919"/>
      <c r="I229" s="920"/>
      <c r="J229" s="920"/>
      <c r="K229" s="920"/>
      <c r="L229" s="921"/>
    </row>
    <row r="230" spans="2:12" x14ac:dyDescent="0.3">
      <c r="B230" s="919"/>
      <c r="C230" s="920"/>
      <c r="D230" s="920"/>
      <c r="E230" s="920"/>
      <c r="F230" s="920"/>
      <c r="G230" s="921"/>
      <c r="H230" s="919"/>
      <c r="I230" s="920"/>
      <c r="J230" s="920"/>
      <c r="K230" s="920"/>
      <c r="L230" s="921"/>
    </row>
    <row r="231" spans="2:12" x14ac:dyDescent="0.3">
      <c r="B231" s="919"/>
      <c r="C231" s="920"/>
      <c r="D231" s="920"/>
      <c r="E231" s="920"/>
      <c r="F231" s="920"/>
      <c r="G231" s="921"/>
      <c r="H231" s="919"/>
      <c r="I231" s="920"/>
      <c r="J231" s="920"/>
      <c r="K231" s="920"/>
      <c r="L231" s="921"/>
    </row>
    <row r="232" spans="2:12" x14ac:dyDescent="0.3">
      <c r="B232" s="1019" t="s">
        <v>1071</v>
      </c>
      <c r="C232" s="1020"/>
      <c r="D232" s="1020"/>
      <c r="E232" s="1020"/>
      <c r="F232" s="1020"/>
      <c r="G232" s="1020"/>
      <c r="H232" s="1019" t="s">
        <v>977</v>
      </c>
      <c r="I232" s="1020"/>
      <c r="J232" s="1020"/>
      <c r="K232" s="1020"/>
      <c r="L232" s="1020"/>
    </row>
    <row r="233" spans="2:12" ht="27" customHeight="1" x14ac:dyDescent="0.3">
      <c r="B233" s="1020"/>
      <c r="C233" s="1020"/>
      <c r="D233" s="1020"/>
      <c r="E233" s="1020"/>
      <c r="F233" s="1020"/>
      <c r="G233" s="1020"/>
      <c r="H233" s="1020"/>
      <c r="I233" s="1020"/>
      <c r="J233" s="1020"/>
      <c r="K233" s="1020"/>
      <c r="L233" s="1020"/>
    </row>
    <row r="234" spans="2:12" x14ac:dyDescent="0.3">
      <c r="B234" s="919" t="s">
        <v>812</v>
      </c>
      <c r="C234" s="920"/>
      <c r="D234" s="920"/>
      <c r="E234" s="920"/>
      <c r="F234" s="920"/>
      <c r="G234" s="921"/>
      <c r="H234" s="919" t="s">
        <v>813</v>
      </c>
      <c r="I234" s="920"/>
      <c r="J234" s="920"/>
      <c r="K234" s="920"/>
      <c r="L234" s="921"/>
    </row>
    <row r="235" spans="2:12" x14ac:dyDescent="0.3">
      <c r="B235" s="919"/>
      <c r="C235" s="920"/>
      <c r="D235" s="920"/>
      <c r="E235" s="920"/>
      <c r="F235" s="920"/>
      <c r="G235" s="921"/>
      <c r="H235" s="919"/>
      <c r="I235" s="920"/>
      <c r="J235" s="920"/>
      <c r="K235" s="920"/>
      <c r="L235" s="921"/>
    </row>
    <row r="236" spans="2:12" x14ac:dyDescent="0.3">
      <c r="B236" s="919"/>
      <c r="C236" s="920"/>
      <c r="D236" s="920"/>
      <c r="E236" s="920"/>
      <c r="F236" s="920"/>
      <c r="G236" s="921"/>
      <c r="H236" s="919"/>
      <c r="I236" s="920"/>
      <c r="J236" s="920"/>
      <c r="K236" s="920"/>
      <c r="L236" s="921"/>
    </row>
    <row r="237" spans="2:12" x14ac:dyDescent="0.3">
      <c r="B237" s="919"/>
      <c r="C237" s="920"/>
      <c r="D237" s="920"/>
      <c r="E237" s="920"/>
      <c r="F237" s="920"/>
      <c r="G237" s="921"/>
      <c r="H237" s="919"/>
      <c r="I237" s="920"/>
      <c r="J237" s="920"/>
      <c r="K237" s="920"/>
      <c r="L237" s="921"/>
    </row>
    <row r="238" spans="2:12" x14ac:dyDescent="0.3">
      <c r="B238" s="919"/>
      <c r="C238" s="920"/>
      <c r="D238" s="920"/>
      <c r="E238" s="920"/>
      <c r="F238" s="920"/>
      <c r="G238" s="921"/>
      <c r="H238" s="919"/>
      <c r="I238" s="920"/>
      <c r="J238" s="920"/>
      <c r="K238" s="920"/>
      <c r="L238" s="921"/>
    </row>
    <row r="239" spans="2:12" x14ac:dyDescent="0.3">
      <c r="B239" s="919"/>
      <c r="C239" s="920"/>
      <c r="D239" s="920"/>
      <c r="E239" s="920"/>
      <c r="F239" s="920"/>
      <c r="G239" s="921"/>
      <c r="H239" s="919"/>
      <c r="I239" s="920"/>
      <c r="J239" s="920"/>
      <c r="K239" s="920"/>
      <c r="L239" s="921"/>
    </row>
    <row r="240" spans="2:12" x14ac:dyDescent="0.3">
      <c r="B240" s="919"/>
      <c r="C240" s="920"/>
      <c r="D240" s="920"/>
      <c r="E240" s="920"/>
      <c r="F240" s="920"/>
      <c r="G240" s="921"/>
      <c r="H240" s="919"/>
      <c r="I240" s="920"/>
      <c r="J240" s="920"/>
      <c r="K240" s="920"/>
      <c r="L240" s="921"/>
    </row>
    <row r="241" spans="2:12" x14ac:dyDescent="0.3">
      <c r="B241" s="919"/>
      <c r="C241" s="920"/>
      <c r="D241" s="920"/>
      <c r="E241" s="920"/>
      <c r="F241" s="920"/>
      <c r="G241" s="921"/>
      <c r="H241" s="919"/>
      <c r="I241" s="920"/>
      <c r="J241" s="920"/>
      <c r="K241" s="920"/>
      <c r="L241" s="921"/>
    </row>
    <row r="242" spans="2:12" x14ac:dyDescent="0.3">
      <c r="B242" s="919"/>
      <c r="C242" s="920"/>
      <c r="D242" s="920"/>
      <c r="E242" s="920"/>
      <c r="F242" s="920"/>
      <c r="G242" s="921"/>
      <c r="H242" s="919"/>
      <c r="I242" s="920"/>
      <c r="J242" s="920"/>
      <c r="K242" s="920"/>
      <c r="L242" s="921"/>
    </row>
    <row r="243" spans="2:12" x14ac:dyDescent="0.3">
      <c r="B243" s="919"/>
      <c r="C243" s="920"/>
      <c r="D243" s="920"/>
      <c r="E243" s="920"/>
      <c r="F243" s="920"/>
      <c r="G243" s="921"/>
      <c r="H243" s="919"/>
      <c r="I243" s="920"/>
      <c r="J243" s="920"/>
      <c r="K243" s="920"/>
      <c r="L243" s="921"/>
    </row>
    <row r="244" spans="2:12" x14ac:dyDescent="0.3">
      <c r="B244" s="919"/>
      <c r="C244" s="920"/>
      <c r="D244" s="920"/>
      <c r="E244" s="920"/>
      <c r="F244" s="920"/>
      <c r="G244" s="921"/>
      <c r="H244" s="919"/>
      <c r="I244" s="920"/>
      <c r="J244" s="920"/>
      <c r="K244" s="920"/>
      <c r="L244" s="921"/>
    </row>
    <row r="245" spans="2:12" x14ac:dyDescent="0.3">
      <c r="B245" s="919"/>
      <c r="C245" s="920"/>
      <c r="D245" s="920"/>
      <c r="E245" s="920"/>
      <c r="F245" s="920"/>
      <c r="G245" s="921"/>
      <c r="H245" s="919"/>
      <c r="I245" s="920"/>
      <c r="J245" s="920"/>
      <c r="K245" s="920"/>
      <c r="L245" s="921"/>
    </row>
    <row r="246" spans="2:12" x14ac:dyDescent="0.3">
      <c r="B246" s="919"/>
      <c r="C246" s="920"/>
      <c r="D246" s="920"/>
      <c r="E246" s="920"/>
      <c r="F246" s="920"/>
      <c r="G246" s="921"/>
      <c r="H246" s="919"/>
      <c r="I246" s="920"/>
      <c r="J246" s="920"/>
      <c r="K246" s="920"/>
      <c r="L246" s="921"/>
    </row>
    <row r="247" spans="2:12" x14ac:dyDescent="0.3">
      <c r="B247" s="919"/>
      <c r="C247" s="920"/>
      <c r="D247" s="920"/>
      <c r="E247" s="920"/>
      <c r="F247" s="920"/>
      <c r="G247" s="921"/>
      <c r="H247" s="919"/>
      <c r="I247" s="920"/>
      <c r="J247" s="920"/>
      <c r="K247" s="920"/>
      <c r="L247" s="921"/>
    </row>
    <row r="248" spans="2:12" x14ac:dyDescent="0.3">
      <c r="B248" s="1019" t="s">
        <v>1072</v>
      </c>
      <c r="C248" s="1020"/>
      <c r="D248" s="1020"/>
      <c r="E248" s="1020"/>
      <c r="F248" s="1020"/>
      <c r="G248" s="1020"/>
      <c r="H248" s="1019" t="s">
        <v>1073</v>
      </c>
      <c r="I248" s="1020"/>
      <c r="J248" s="1020"/>
      <c r="K248" s="1020"/>
      <c r="L248" s="1020"/>
    </row>
    <row r="249" spans="2:12" x14ac:dyDescent="0.3">
      <c r="B249" s="1020"/>
      <c r="C249" s="1020"/>
      <c r="D249" s="1020"/>
      <c r="E249" s="1020"/>
      <c r="F249" s="1020"/>
      <c r="G249" s="1020"/>
      <c r="H249" s="1020"/>
      <c r="I249" s="1020"/>
      <c r="J249" s="1020"/>
      <c r="K249" s="1020"/>
      <c r="L249" s="1020"/>
    </row>
    <row r="250" spans="2:12" x14ac:dyDescent="0.3">
      <c r="B250" s="919" t="s">
        <v>812</v>
      </c>
      <c r="C250" s="920"/>
      <c r="D250" s="920"/>
      <c r="E250" s="920"/>
      <c r="F250" s="920"/>
      <c r="G250" s="921"/>
      <c r="H250" s="919"/>
      <c r="I250" s="920"/>
      <c r="J250" s="920"/>
      <c r="K250" s="920"/>
      <c r="L250" s="921"/>
    </row>
    <row r="251" spans="2:12" x14ac:dyDescent="0.3">
      <c r="B251" s="919"/>
      <c r="C251" s="920"/>
      <c r="D251" s="920"/>
      <c r="E251" s="920"/>
      <c r="F251" s="920"/>
      <c r="G251" s="921"/>
      <c r="H251" s="919"/>
      <c r="I251" s="920"/>
      <c r="J251" s="920"/>
      <c r="K251" s="920"/>
      <c r="L251" s="921"/>
    </row>
    <row r="252" spans="2:12" ht="14.25" customHeight="1" x14ac:dyDescent="0.3">
      <c r="B252" s="919"/>
      <c r="C252" s="920"/>
      <c r="D252" s="920"/>
      <c r="E252" s="920"/>
      <c r="F252" s="920"/>
      <c r="G252" s="921"/>
      <c r="H252" s="919"/>
      <c r="I252" s="920"/>
      <c r="J252" s="920"/>
      <c r="K252" s="920"/>
      <c r="L252" s="921"/>
    </row>
    <row r="253" spans="2:12" x14ac:dyDescent="0.3">
      <c r="B253" s="919"/>
      <c r="C253" s="920"/>
      <c r="D253" s="920"/>
      <c r="E253" s="920"/>
      <c r="F253" s="920"/>
      <c r="G253" s="921"/>
      <c r="H253" s="919"/>
      <c r="I253" s="920"/>
      <c r="J253" s="920"/>
      <c r="K253" s="920"/>
      <c r="L253" s="921"/>
    </row>
    <row r="254" spans="2:12" x14ac:dyDescent="0.3">
      <c r="B254" s="919"/>
      <c r="C254" s="920"/>
      <c r="D254" s="920"/>
      <c r="E254" s="920"/>
      <c r="F254" s="920"/>
      <c r="G254" s="921"/>
      <c r="H254" s="919"/>
      <c r="I254" s="920"/>
      <c r="J254" s="920"/>
      <c r="K254" s="920"/>
      <c r="L254" s="921"/>
    </row>
    <row r="255" spans="2:12" x14ac:dyDescent="0.3">
      <c r="B255" s="919"/>
      <c r="C255" s="920"/>
      <c r="D255" s="920"/>
      <c r="E255" s="920"/>
      <c r="F255" s="920"/>
      <c r="G255" s="921"/>
      <c r="H255" s="919"/>
      <c r="I255" s="920"/>
      <c r="J255" s="920"/>
      <c r="K255" s="920"/>
      <c r="L255" s="921"/>
    </row>
    <row r="256" spans="2:12" x14ac:dyDescent="0.3">
      <c r="B256" s="919"/>
      <c r="C256" s="920"/>
      <c r="D256" s="920"/>
      <c r="E256" s="920"/>
      <c r="F256" s="920"/>
      <c r="G256" s="921"/>
      <c r="H256" s="919"/>
      <c r="I256" s="920"/>
      <c r="J256" s="920"/>
      <c r="K256" s="920"/>
      <c r="L256" s="921"/>
    </row>
    <row r="257" spans="2:12" x14ac:dyDescent="0.3">
      <c r="B257" s="919"/>
      <c r="C257" s="920"/>
      <c r="D257" s="920"/>
      <c r="E257" s="920"/>
      <c r="F257" s="920"/>
      <c r="G257" s="921"/>
      <c r="H257" s="919"/>
      <c r="I257" s="920"/>
      <c r="J257" s="920"/>
      <c r="K257" s="920"/>
      <c r="L257" s="921"/>
    </row>
    <row r="258" spans="2:12" x14ac:dyDescent="0.3">
      <c r="B258" s="919"/>
      <c r="C258" s="920"/>
      <c r="D258" s="920"/>
      <c r="E258" s="920"/>
      <c r="F258" s="920"/>
      <c r="G258" s="921"/>
      <c r="H258" s="919"/>
      <c r="I258" s="920"/>
      <c r="J258" s="920"/>
      <c r="K258" s="920"/>
      <c r="L258" s="921"/>
    </row>
    <row r="259" spans="2:12" x14ac:dyDescent="0.3">
      <c r="B259" s="919"/>
      <c r="C259" s="920"/>
      <c r="D259" s="920"/>
      <c r="E259" s="920"/>
      <c r="F259" s="920"/>
      <c r="G259" s="921"/>
      <c r="H259" s="919"/>
      <c r="I259" s="920"/>
      <c r="J259" s="920"/>
      <c r="K259" s="920"/>
      <c r="L259" s="921"/>
    </row>
    <row r="260" spans="2:12" x14ac:dyDescent="0.3">
      <c r="B260" s="919"/>
      <c r="C260" s="920"/>
      <c r="D260" s="920"/>
      <c r="E260" s="920"/>
      <c r="F260" s="920"/>
      <c r="G260" s="921"/>
      <c r="H260" s="919"/>
      <c r="I260" s="920"/>
      <c r="J260" s="920"/>
      <c r="K260" s="920"/>
      <c r="L260" s="921"/>
    </row>
    <row r="261" spans="2:12" x14ac:dyDescent="0.3">
      <c r="B261" s="919"/>
      <c r="C261" s="920"/>
      <c r="D261" s="920"/>
      <c r="E261" s="920"/>
      <c r="F261" s="920"/>
      <c r="G261" s="921"/>
      <c r="H261" s="919"/>
      <c r="I261" s="920"/>
      <c r="J261" s="920"/>
      <c r="K261" s="920"/>
      <c r="L261" s="921"/>
    </row>
    <row r="262" spans="2:12" x14ac:dyDescent="0.3">
      <c r="B262" s="919"/>
      <c r="C262" s="920"/>
      <c r="D262" s="920"/>
      <c r="E262" s="920"/>
      <c r="F262" s="920"/>
      <c r="G262" s="921"/>
      <c r="H262" s="919"/>
      <c r="I262" s="920"/>
      <c r="J262" s="920"/>
      <c r="K262" s="920"/>
      <c r="L262" s="921"/>
    </row>
    <row r="263" spans="2:12" x14ac:dyDescent="0.3">
      <c r="B263" s="919"/>
      <c r="C263" s="920"/>
      <c r="D263" s="920"/>
      <c r="E263" s="920"/>
      <c r="F263" s="920"/>
      <c r="G263" s="921"/>
      <c r="H263" s="919"/>
      <c r="I263" s="920"/>
      <c r="J263" s="920"/>
      <c r="K263" s="920"/>
      <c r="L263" s="921"/>
    </row>
    <row r="264" spans="2:12" x14ac:dyDescent="0.3">
      <c r="B264" s="1019" t="s">
        <v>1074</v>
      </c>
      <c r="C264" s="1020"/>
      <c r="D264" s="1020"/>
      <c r="E264" s="1020"/>
      <c r="F264" s="1020"/>
      <c r="G264" s="1020"/>
      <c r="H264" s="1019" t="s">
        <v>1075</v>
      </c>
      <c r="I264" s="1020"/>
      <c r="J264" s="1020"/>
      <c r="K264" s="1020"/>
      <c r="L264" s="1020"/>
    </row>
    <row r="265" spans="2:12" x14ac:dyDescent="0.3">
      <c r="B265" s="1020"/>
      <c r="C265" s="1020"/>
      <c r="D265" s="1020"/>
      <c r="E265" s="1020"/>
      <c r="F265" s="1020"/>
      <c r="G265" s="1020"/>
      <c r="H265" s="1020"/>
      <c r="I265" s="1020"/>
      <c r="J265" s="1020"/>
      <c r="K265" s="1020"/>
      <c r="L265" s="1020"/>
    </row>
    <row r="266" spans="2:12" x14ac:dyDescent="0.3">
      <c r="B266" s="919" t="s">
        <v>812</v>
      </c>
      <c r="C266" s="920"/>
      <c r="D266" s="920"/>
      <c r="E266" s="920"/>
      <c r="F266" s="920"/>
      <c r="G266" s="921"/>
      <c r="H266" s="919" t="s">
        <v>813</v>
      </c>
      <c r="I266" s="920"/>
      <c r="J266" s="920"/>
      <c r="K266" s="920"/>
      <c r="L266" s="921"/>
    </row>
    <row r="267" spans="2:12" x14ac:dyDescent="0.3">
      <c r="B267" s="919"/>
      <c r="C267" s="920"/>
      <c r="D267" s="920"/>
      <c r="E267" s="920"/>
      <c r="F267" s="920"/>
      <c r="G267" s="921"/>
      <c r="H267" s="919"/>
      <c r="I267" s="920"/>
      <c r="J267" s="920"/>
      <c r="K267" s="920"/>
      <c r="L267" s="921"/>
    </row>
    <row r="268" spans="2:12" x14ac:dyDescent="0.3">
      <c r="B268" s="919"/>
      <c r="C268" s="920"/>
      <c r="D268" s="920"/>
      <c r="E268" s="920"/>
      <c r="F268" s="920"/>
      <c r="G268" s="921"/>
      <c r="H268" s="919"/>
      <c r="I268" s="920"/>
      <c r="J268" s="920"/>
      <c r="K268" s="920"/>
      <c r="L268" s="921"/>
    </row>
    <row r="269" spans="2:12" x14ac:dyDescent="0.3">
      <c r="B269" s="919"/>
      <c r="C269" s="920"/>
      <c r="D269" s="920"/>
      <c r="E269" s="920"/>
      <c r="F269" s="920"/>
      <c r="G269" s="921"/>
      <c r="H269" s="919"/>
      <c r="I269" s="920"/>
      <c r="J269" s="920"/>
      <c r="K269" s="920"/>
      <c r="L269" s="921"/>
    </row>
    <row r="270" spans="2:12" x14ac:dyDescent="0.3">
      <c r="B270" s="919"/>
      <c r="C270" s="920"/>
      <c r="D270" s="920"/>
      <c r="E270" s="920"/>
      <c r="F270" s="920"/>
      <c r="G270" s="921"/>
      <c r="H270" s="919"/>
      <c r="I270" s="920"/>
      <c r="J270" s="920"/>
      <c r="K270" s="920"/>
      <c r="L270" s="921"/>
    </row>
    <row r="271" spans="2:12" x14ac:dyDescent="0.3">
      <c r="B271" s="919"/>
      <c r="C271" s="920"/>
      <c r="D271" s="920"/>
      <c r="E271" s="920"/>
      <c r="F271" s="920"/>
      <c r="G271" s="921"/>
      <c r="H271" s="919"/>
      <c r="I271" s="920"/>
      <c r="J271" s="920"/>
      <c r="K271" s="920"/>
      <c r="L271" s="921"/>
    </row>
    <row r="272" spans="2:12" x14ac:dyDescent="0.3">
      <c r="B272" s="919"/>
      <c r="C272" s="920"/>
      <c r="D272" s="920"/>
      <c r="E272" s="920"/>
      <c r="F272" s="920"/>
      <c r="G272" s="921"/>
      <c r="H272" s="919"/>
      <c r="I272" s="920"/>
      <c r="J272" s="920"/>
      <c r="K272" s="920"/>
      <c r="L272" s="921"/>
    </row>
    <row r="273" spans="2:12" x14ac:dyDescent="0.3">
      <c r="B273" s="919"/>
      <c r="C273" s="920"/>
      <c r="D273" s="920"/>
      <c r="E273" s="920"/>
      <c r="F273" s="920"/>
      <c r="G273" s="921"/>
      <c r="H273" s="919"/>
      <c r="I273" s="920"/>
      <c r="J273" s="920"/>
      <c r="K273" s="920"/>
      <c r="L273" s="921"/>
    </row>
    <row r="274" spans="2:12" x14ac:dyDescent="0.3">
      <c r="B274" s="919"/>
      <c r="C274" s="920"/>
      <c r="D274" s="920"/>
      <c r="E274" s="920"/>
      <c r="F274" s="920"/>
      <c r="G274" s="921"/>
      <c r="H274" s="919"/>
      <c r="I274" s="920"/>
      <c r="J274" s="920"/>
      <c r="K274" s="920"/>
      <c r="L274" s="921"/>
    </row>
    <row r="275" spans="2:12" x14ac:dyDescent="0.3">
      <c r="B275" s="919"/>
      <c r="C275" s="920"/>
      <c r="D275" s="920"/>
      <c r="E275" s="920"/>
      <c r="F275" s="920"/>
      <c r="G275" s="921"/>
      <c r="H275" s="919"/>
      <c r="I275" s="920"/>
      <c r="J275" s="920"/>
      <c r="K275" s="920"/>
      <c r="L275" s="921"/>
    </row>
    <row r="276" spans="2:12" x14ac:dyDescent="0.3">
      <c r="B276" s="919"/>
      <c r="C276" s="920"/>
      <c r="D276" s="920"/>
      <c r="E276" s="920"/>
      <c r="F276" s="920"/>
      <c r="G276" s="921"/>
      <c r="H276" s="919"/>
      <c r="I276" s="920"/>
      <c r="J276" s="920"/>
      <c r="K276" s="920"/>
      <c r="L276" s="921"/>
    </row>
    <row r="277" spans="2:12" x14ac:dyDescent="0.3">
      <c r="B277" s="919"/>
      <c r="C277" s="920"/>
      <c r="D277" s="920"/>
      <c r="E277" s="920"/>
      <c r="F277" s="920"/>
      <c r="G277" s="921"/>
      <c r="H277" s="919"/>
      <c r="I277" s="920"/>
      <c r="J277" s="920"/>
      <c r="K277" s="920"/>
      <c r="L277" s="921"/>
    </row>
    <row r="278" spans="2:12" x14ac:dyDescent="0.3">
      <c r="B278" s="919"/>
      <c r="C278" s="920"/>
      <c r="D278" s="920"/>
      <c r="E278" s="920"/>
      <c r="F278" s="920"/>
      <c r="G278" s="921"/>
      <c r="H278" s="919"/>
      <c r="I278" s="920"/>
      <c r="J278" s="920"/>
      <c r="K278" s="920"/>
      <c r="L278" s="921"/>
    </row>
    <row r="279" spans="2:12" x14ac:dyDescent="0.3">
      <c r="B279" s="919"/>
      <c r="C279" s="920"/>
      <c r="D279" s="920"/>
      <c r="E279" s="920"/>
      <c r="F279" s="920"/>
      <c r="G279" s="921"/>
      <c r="H279" s="919"/>
      <c r="I279" s="920"/>
      <c r="J279" s="920"/>
      <c r="K279" s="920"/>
      <c r="L279" s="921"/>
    </row>
    <row r="280" spans="2:12" x14ac:dyDescent="0.3">
      <c r="B280" s="1019" t="s">
        <v>978</v>
      </c>
      <c r="C280" s="1020"/>
      <c r="D280" s="1020"/>
      <c r="E280" s="1020"/>
      <c r="F280" s="1020"/>
      <c r="G280" s="1020"/>
      <c r="H280" s="1020" t="s">
        <v>625</v>
      </c>
      <c r="I280" s="1020"/>
      <c r="J280" s="1020"/>
      <c r="K280" s="1020"/>
      <c r="L280" s="1020"/>
    </row>
    <row r="281" spans="2:12" x14ac:dyDescent="0.3">
      <c r="B281" s="1020"/>
      <c r="C281" s="1020"/>
      <c r="D281" s="1020"/>
      <c r="E281" s="1020"/>
      <c r="F281" s="1020"/>
      <c r="G281" s="1020"/>
      <c r="H281" s="1020"/>
      <c r="I281" s="1020"/>
      <c r="J281" s="1020"/>
      <c r="K281" s="1020"/>
      <c r="L281" s="1020"/>
    </row>
    <row r="282" spans="2:12" x14ac:dyDescent="0.3">
      <c r="B282" s="919" t="s">
        <v>812</v>
      </c>
      <c r="C282" s="920"/>
      <c r="D282" s="920"/>
      <c r="E282" s="920"/>
      <c r="F282" s="920"/>
      <c r="G282" s="921"/>
      <c r="H282" s="919" t="s">
        <v>813</v>
      </c>
      <c r="I282" s="920"/>
      <c r="J282" s="920"/>
      <c r="K282" s="920"/>
      <c r="L282" s="921"/>
    </row>
    <row r="283" spans="2:12" x14ac:dyDescent="0.3">
      <c r="B283" s="919"/>
      <c r="C283" s="920"/>
      <c r="D283" s="920"/>
      <c r="E283" s="920"/>
      <c r="F283" s="920"/>
      <c r="G283" s="921"/>
      <c r="H283" s="919"/>
      <c r="I283" s="920"/>
      <c r="J283" s="920"/>
      <c r="K283" s="920"/>
      <c r="L283" s="921"/>
    </row>
    <row r="284" spans="2:12" x14ac:dyDescent="0.3">
      <c r="B284" s="919"/>
      <c r="C284" s="920"/>
      <c r="D284" s="920"/>
      <c r="E284" s="920"/>
      <c r="F284" s="920"/>
      <c r="G284" s="921"/>
      <c r="H284" s="919"/>
      <c r="I284" s="920"/>
      <c r="J284" s="920"/>
      <c r="K284" s="920"/>
      <c r="L284" s="921"/>
    </row>
    <row r="285" spans="2:12" x14ac:dyDescent="0.3">
      <c r="B285" s="919"/>
      <c r="C285" s="920"/>
      <c r="D285" s="920"/>
      <c r="E285" s="920"/>
      <c r="F285" s="920"/>
      <c r="G285" s="921"/>
      <c r="H285" s="919"/>
      <c r="I285" s="920"/>
      <c r="J285" s="920"/>
      <c r="K285" s="920"/>
      <c r="L285" s="921"/>
    </row>
    <row r="286" spans="2:12" x14ac:dyDescent="0.3">
      <c r="B286" s="919"/>
      <c r="C286" s="920"/>
      <c r="D286" s="920"/>
      <c r="E286" s="920"/>
      <c r="F286" s="920"/>
      <c r="G286" s="921"/>
      <c r="H286" s="919"/>
      <c r="I286" s="920"/>
      <c r="J286" s="920"/>
      <c r="K286" s="920"/>
      <c r="L286" s="921"/>
    </row>
    <row r="287" spans="2:12" x14ac:dyDescent="0.3">
      <c r="B287" s="919"/>
      <c r="C287" s="920"/>
      <c r="D287" s="920"/>
      <c r="E287" s="920"/>
      <c r="F287" s="920"/>
      <c r="G287" s="921"/>
      <c r="H287" s="919"/>
      <c r="I287" s="920"/>
      <c r="J287" s="920"/>
      <c r="K287" s="920"/>
      <c r="L287" s="921"/>
    </row>
    <row r="288" spans="2:12" x14ac:dyDescent="0.3">
      <c r="B288" s="919"/>
      <c r="C288" s="920"/>
      <c r="D288" s="920"/>
      <c r="E288" s="920"/>
      <c r="F288" s="920"/>
      <c r="G288" s="921"/>
      <c r="H288" s="919"/>
      <c r="I288" s="920"/>
      <c r="J288" s="920"/>
      <c r="K288" s="920"/>
      <c r="L288" s="921"/>
    </row>
    <row r="289" spans="2:12" x14ac:dyDescent="0.3">
      <c r="B289" s="919"/>
      <c r="C289" s="920"/>
      <c r="D289" s="920"/>
      <c r="E289" s="920"/>
      <c r="F289" s="920"/>
      <c r="G289" s="921"/>
      <c r="H289" s="919"/>
      <c r="I289" s="920"/>
      <c r="J289" s="920"/>
      <c r="K289" s="920"/>
      <c r="L289" s="921"/>
    </row>
    <row r="290" spans="2:12" x14ac:dyDescent="0.3">
      <c r="B290" s="919"/>
      <c r="C290" s="920"/>
      <c r="D290" s="920"/>
      <c r="E290" s="920"/>
      <c r="F290" s="920"/>
      <c r="G290" s="921"/>
      <c r="H290" s="919"/>
      <c r="I290" s="920"/>
      <c r="J290" s="920"/>
      <c r="K290" s="920"/>
      <c r="L290" s="921"/>
    </row>
    <row r="291" spans="2:12" x14ac:dyDescent="0.3">
      <c r="B291" s="919"/>
      <c r="C291" s="920"/>
      <c r="D291" s="920"/>
      <c r="E291" s="920"/>
      <c r="F291" s="920"/>
      <c r="G291" s="921"/>
      <c r="H291" s="919"/>
      <c r="I291" s="920"/>
      <c r="J291" s="920"/>
      <c r="K291" s="920"/>
      <c r="L291" s="921"/>
    </row>
    <row r="292" spans="2:12" x14ac:dyDescent="0.3">
      <c r="B292" s="919"/>
      <c r="C292" s="920"/>
      <c r="D292" s="920"/>
      <c r="E292" s="920"/>
      <c r="F292" s="920"/>
      <c r="G292" s="921"/>
      <c r="H292" s="919"/>
      <c r="I292" s="920"/>
      <c r="J292" s="920"/>
      <c r="K292" s="920"/>
      <c r="L292" s="921"/>
    </row>
    <row r="293" spans="2:12" x14ac:dyDescent="0.3">
      <c r="B293" s="919"/>
      <c r="C293" s="920"/>
      <c r="D293" s="920"/>
      <c r="E293" s="920"/>
      <c r="F293" s="920"/>
      <c r="G293" s="921"/>
      <c r="H293" s="919"/>
      <c r="I293" s="920"/>
      <c r="J293" s="920"/>
      <c r="K293" s="920"/>
      <c r="L293" s="921"/>
    </row>
    <row r="294" spans="2:12" x14ac:dyDescent="0.3">
      <c r="B294" s="919"/>
      <c r="C294" s="920"/>
      <c r="D294" s="920"/>
      <c r="E294" s="920"/>
      <c r="F294" s="920"/>
      <c r="G294" s="921"/>
      <c r="H294" s="919"/>
      <c r="I294" s="920"/>
      <c r="J294" s="920"/>
      <c r="K294" s="920"/>
      <c r="L294" s="921"/>
    </row>
    <row r="295" spans="2:12" x14ac:dyDescent="0.3">
      <c r="B295" s="919"/>
      <c r="C295" s="920"/>
      <c r="D295" s="920"/>
      <c r="E295" s="920"/>
      <c r="F295" s="920"/>
      <c r="G295" s="921"/>
      <c r="H295" s="919"/>
      <c r="I295" s="920"/>
      <c r="J295" s="920"/>
      <c r="K295" s="920"/>
      <c r="L295" s="921"/>
    </row>
    <row r="296" spans="2:12" x14ac:dyDescent="0.3">
      <c r="B296" s="1019" t="s">
        <v>979</v>
      </c>
      <c r="C296" s="1020"/>
      <c r="D296" s="1020"/>
      <c r="E296" s="1020"/>
      <c r="F296" s="1020"/>
      <c r="G296" s="1020"/>
      <c r="H296" s="1019" t="s">
        <v>1076</v>
      </c>
      <c r="I296" s="1020"/>
      <c r="J296" s="1020"/>
      <c r="K296" s="1020"/>
      <c r="L296" s="1020"/>
    </row>
    <row r="297" spans="2:12" x14ac:dyDescent="0.3">
      <c r="B297" s="1020"/>
      <c r="C297" s="1020"/>
      <c r="D297" s="1020"/>
      <c r="E297" s="1020"/>
      <c r="F297" s="1020"/>
      <c r="G297" s="1020"/>
      <c r="H297" s="1020"/>
      <c r="I297" s="1020"/>
      <c r="J297" s="1020"/>
      <c r="K297" s="1020"/>
      <c r="L297" s="1020"/>
    </row>
    <row r="298" spans="2:12" x14ac:dyDescent="0.3">
      <c r="B298" s="919" t="s">
        <v>812</v>
      </c>
      <c r="C298" s="920"/>
      <c r="D298" s="920"/>
      <c r="E298" s="920"/>
      <c r="F298" s="920"/>
      <c r="G298" s="921"/>
      <c r="H298" s="919" t="s">
        <v>813</v>
      </c>
      <c r="I298" s="920"/>
      <c r="J298" s="920"/>
      <c r="K298" s="920"/>
      <c r="L298" s="921"/>
    </row>
    <row r="299" spans="2:12" x14ac:dyDescent="0.3">
      <c r="B299" s="919"/>
      <c r="C299" s="920"/>
      <c r="D299" s="920"/>
      <c r="E299" s="920"/>
      <c r="F299" s="920"/>
      <c r="G299" s="921"/>
      <c r="H299" s="919"/>
      <c r="I299" s="920"/>
      <c r="J299" s="920"/>
      <c r="K299" s="920"/>
      <c r="L299" s="921"/>
    </row>
    <row r="300" spans="2:12" x14ac:dyDescent="0.3">
      <c r="B300" s="919"/>
      <c r="C300" s="920"/>
      <c r="D300" s="920"/>
      <c r="E300" s="920"/>
      <c r="F300" s="920"/>
      <c r="G300" s="921"/>
      <c r="H300" s="919"/>
      <c r="I300" s="920"/>
      <c r="J300" s="920"/>
      <c r="K300" s="920"/>
      <c r="L300" s="921"/>
    </row>
    <row r="301" spans="2:12" x14ac:dyDescent="0.3">
      <c r="B301" s="919"/>
      <c r="C301" s="920"/>
      <c r="D301" s="920"/>
      <c r="E301" s="920"/>
      <c r="F301" s="920"/>
      <c r="G301" s="921"/>
      <c r="H301" s="919"/>
      <c r="I301" s="920"/>
      <c r="J301" s="920"/>
      <c r="K301" s="920"/>
      <c r="L301" s="921"/>
    </row>
    <row r="302" spans="2:12" x14ac:dyDescent="0.3">
      <c r="B302" s="919"/>
      <c r="C302" s="920"/>
      <c r="D302" s="920"/>
      <c r="E302" s="920"/>
      <c r="F302" s="920"/>
      <c r="G302" s="921"/>
      <c r="H302" s="919"/>
      <c r="I302" s="920"/>
      <c r="J302" s="920"/>
      <c r="K302" s="920"/>
      <c r="L302" s="921"/>
    </row>
    <row r="303" spans="2:12" x14ac:dyDescent="0.3">
      <c r="B303" s="919"/>
      <c r="C303" s="920"/>
      <c r="D303" s="920"/>
      <c r="E303" s="920"/>
      <c r="F303" s="920"/>
      <c r="G303" s="921"/>
      <c r="H303" s="919"/>
      <c r="I303" s="920"/>
      <c r="J303" s="920"/>
      <c r="K303" s="920"/>
      <c r="L303" s="921"/>
    </row>
    <row r="304" spans="2:12" x14ac:dyDescent="0.3">
      <c r="B304" s="919"/>
      <c r="C304" s="920"/>
      <c r="D304" s="920"/>
      <c r="E304" s="920"/>
      <c r="F304" s="920"/>
      <c r="G304" s="921"/>
      <c r="H304" s="919"/>
      <c r="I304" s="920"/>
      <c r="J304" s="920"/>
      <c r="K304" s="920"/>
      <c r="L304" s="921"/>
    </row>
    <row r="305" spans="2:12" x14ac:dyDescent="0.3">
      <c r="B305" s="919"/>
      <c r="C305" s="920"/>
      <c r="D305" s="920"/>
      <c r="E305" s="920"/>
      <c r="F305" s="920"/>
      <c r="G305" s="921"/>
      <c r="H305" s="919"/>
      <c r="I305" s="920"/>
      <c r="J305" s="920"/>
      <c r="K305" s="920"/>
      <c r="L305" s="921"/>
    </row>
    <row r="306" spans="2:12" x14ac:dyDescent="0.3">
      <c r="B306" s="919"/>
      <c r="C306" s="920"/>
      <c r="D306" s="920"/>
      <c r="E306" s="920"/>
      <c r="F306" s="920"/>
      <c r="G306" s="921"/>
      <c r="H306" s="919"/>
      <c r="I306" s="920"/>
      <c r="J306" s="920"/>
      <c r="K306" s="920"/>
      <c r="L306" s="921"/>
    </row>
    <row r="307" spans="2:12" x14ac:dyDescent="0.3">
      <c r="B307" s="919"/>
      <c r="C307" s="920"/>
      <c r="D307" s="920"/>
      <c r="E307" s="920"/>
      <c r="F307" s="920"/>
      <c r="G307" s="921"/>
      <c r="H307" s="919"/>
      <c r="I307" s="920"/>
      <c r="J307" s="920"/>
      <c r="K307" s="920"/>
      <c r="L307" s="921"/>
    </row>
    <row r="308" spans="2:12" x14ac:dyDescent="0.3">
      <c r="B308" s="919"/>
      <c r="C308" s="920"/>
      <c r="D308" s="920"/>
      <c r="E308" s="920"/>
      <c r="F308" s="920"/>
      <c r="G308" s="921"/>
      <c r="H308" s="919"/>
      <c r="I308" s="920"/>
      <c r="J308" s="920"/>
      <c r="K308" s="920"/>
      <c r="L308" s="921"/>
    </row>
    <row r="309" spans="2:12" x14ac:dyDescent="0.3">
      <c r="B309" s="919"/>
      <c r="C309" s="920"/>
      <c r="D309" s="920"/>
      <c r="E309" s="920"/>
      <c r="F309" s="920"/>
      <c r="G309" s="921"/>
      <c r="H309" s="919"/>
      <c r="I309" s="920"/>
      <c r="J309" s="920"/>
      <c r="K309" s="920"/>
      <c r="L309" s="921"/>
    </row>
    <row r="310" spans="2:12" x14ac:dyDescent="0.3">
      <c r="B310" s="919"/>
      <c r="C310" s="920"/>
      <c r="D310" s="920"/>
      <c r="E310" s="920"/>
      <c r="F310" s="920"/>
      <c r="G310" s="921"/>
      <c r="H310" s="919"/>
      <c r="I310" s="920"/>
      <c r="J310" s="920"/>
      <c r="K310" s="920"/>
      <c r="L310" s="921"/>
    </row>
    <row r="311" spans="2:12" x14ac:dyDescent="0.3">
      <c r="B311" s="919"/>
      <c r="C311" s="920"/>
      <c r="D311" s="920"/>
      <c r="E311" s="920"/>
      <c r="F311" s="920"/>
      <c r="G311" s="921"/>
      <c r="H311" s="919"/>
      <c r="I311" s="920"/>
      <c r="J311" s="920"/>
      <c r="K311" s="920"/>
      <c r="L311" s="921"/>
    </row>
    <row r="312" spans="2:12" x14ac:dyDescent="0.3">
      <c r="B312" s="1019" t="s">
        <v>874</v>
      </c>
      <c r="C312" s="1020"/>
      <c r="D312" s="1020"/>
      <c r="E312" s="1020"/>
      <c r="F312" s="1020"/>
      <c r="G312" s="1020"/>
      <c r="H312" s="1019" t="s">
        <v>940</v>
      </c>
      <c r="I312" s="1020"/>
      <c r="J312" s="1020"/>
      <c r="K312" s="1020"/>
      <c r="L312" s="1020"/>
    </row>
    <row r="313" spans="2:12" x14ac:dyDescent="0.3">
      <c r="B313" s="1020"/>
      <c r="C313" s="1020"/>
      <c r="D313" s="1020"/>
      <c r="E313" s="1020"/>
      <c r="F313" s="1020"/>
      <c r="G313" s="1020"/>
      <c r="H313" s="1020"/>
      <c r="I313" s="1020"/>
      <c r="J313" s="1020"/>
      <c r="K313" s="1020"/>
      <c r="L313" s="1020"/>
    </row>
    <row r="314" spans="2:12" x14ac:dyDescent="0.3">
      <c r="B314" s="919" t="s">
        <v>812</v>
      </c>
      <c r="C314" s="920"/>
      <c r="D314" s="920"/>
      <c r="E314" s="920"/>
      <c r="F314" s="920"/>
      <c r="G314" s="921"/>
      <c r="H314" s="919" t="s">
        <v>813</v>
      </c>
      <c r="I314" s="920"/>
      <c r="J314" s="920"/>
      <c r="K314" s="920"/>
      <c r="L314" s="921"/>
    </row>
    <row r="315" spans="2:12" x14ac:dyDescent="0.3">
      <c r="B315" s="919"/>
      <c r="C315" s="920"/>
      <c r="D315" s="920"/>
      <c r="E315" s="920"/>
      <c r="F315" s="920"/>
      <c r="G315" s="921"/>
      <c r="H315" s="919"/>
      <c r="I315" s="920"/>
      <c r="J315" s="920"/>
      <c r="K315" s="920"/>
      <c r="L315" s="921"/>
    </row>
    <row r="316" spans="2:12" x14ac:dyDescent="0.3">
      <c r="B316" s="919"/>
      <c r="C316" s="920"/>
      <c r="D316" s="920"/>
      <c r="E316" s="920"/>
      <c r="F316" s="920"/>
      <c r="G316" s="921"/>
      <c r="H316" s="919"/>
      <c r="I316" s="920"/>
      <c r="J316" s="920"/>
      <c r="K316" s="920"/>
      <c r="L316" s="921"/>
    </row>
    <row r="317" spans="2:12" x14ac:dyDescent="0.3">
      <c r="B317" s="919"/>
      <c r="C317" s="920"/>
      <c r="D317" s="920"/>
      <c r="E317" s="920"/>
      <c r="F317" s="920"/>
      <c r="G317" s="921"/>
      <c r="H317" s="919"/>
      <c r="I317" s="920"/>
      <c r="J317" s="920"/>
      <c r="K317" s="920"/>
      <c r="L317" s="921"/>
    </row>
    <row r="318" spans="2:12" x14ac:dyDescent="0.3">
      <c r="B318" s="919"/>
      <c r="C318" s="920"/>
      <c r="D318" s="920"/>
      <c r="E318" s="920"/>
      <c r="F318" s="920"/>
      <c r="G318" s="921"/>
      <c r="H318" s="919"/>
      <c r="I318" s="920"/>
      <c r="J318" s="920"/>
      <c r="K318" s="920"/>
      <c r="L318" s="921"/>
    </row>
    <row r="319" spans="2:12" x14ac:dyDescent="0.3">
      <c r="B319" s="919"/>
      <c r="C319" s="920"/>
      <c r="D319" s="920"/>
      <c r="E319" s="920"/>
      <c r="F319" s="920"/>
      <c r="G319" s="921"/>
      <c r="H319" s="919"/>
      <c r="I319" s="920"/>
      <c r="J319" s="920"/>
      <c r="K319" s="920"/>
      <c r="L319" s="921"/>
    </row>
    <row r="320" spans="2:12" x14ac:dyDescent="0.3">
      <c r="B320" s="919"/>
      <c r="C320" s="920"/>
      <c r="D320" s="920"/>
      <c r="E320" s="920"/>
      <c r="F320" s="920"/>
      <c r="G320" s="921"/>
      <c r="H320" s="919"/>
      <c r="I320" s="920"/>
      <c r="J320" s="920"/>
      <c r="K320" s="920"/>
      <c r="L320" s="921"/>
    </row>
    <row r="321" spans="2:12" x14ac:dyDescent="0.3">
      <c r="B321" s="919"/>
      <c r="C321" s="920"/>
      <c r="D321" s="920"/>
      <c r="E321" s="920"/>
      <c r="F321" s="920"/>
      <c r="G321" s="921"/>
      <c r="H321" s="919"/>
      <c r="I321" s="920"/>
      <c r="J321" s="920"/>
      <c r="K321" s="920"/>
      <c r="L321" s="921"/>
    </row>
    <row r="322" spans="2:12" x14ac:dyDescent="0.3">
      <c r="B322" s="919"/>
      <c r="C322" s="920"/>
      <c r="D322" s="920"/>
      <c r="E322" s="920"/>
      <c r="F322" s="920"/>
      <c r="G322" s="921"/>
      <c r="H322" s="919"/>
      <c r="I322" s="920"/>
      <c r="J322" s="920"/>
      <c r="K322" s="920"/>
      <c r="L322" s="921"/>
    </row>
    <row r="323" spans="2:12" x14ac:dyDescent="0.3">
      <c r="B323" s="919"/>
      <c r="C323" s="920"/>
      <c r="D323" s="920"/>
      <c r="E323" s="920"/>
      <c r="F323" s="920"/>
      <c r="G323" s="921"/>
      <c r="H323" s="919"/>
      <c r="I323" s="920"/>
      <c r="J323" s="920"/>
      <c r="K323" s="920"/>
      <c r="L323" s="921"/>
    </row>
    <row r="324" spans="2:12" x14ac:dyDescent="0.3">
      <c r="B324" s="919"/>
      <c r="C324" s="920"/>
      <c r="D324" s="920"/>
      <c r="E324" s="920"/>
      <c r="F324" s="920"/>
      <c r="G324" s="921"/>
      <c r="H324" s="919"/>
      <c r="I324" s="920"/>
      <c r="J324" s="920"/>
      <c r="K324" s="920"/>
      <c r="L324" s="921"/>
    </row>
    <row r="325" spans="2:12" x14ac:dyDescent="0.3">
      <c r="B325" s="919"/>
      <c r="C325" s="920"/>
      <c r="D325" s="920"/>
      <c r="E325" s="920"/>
      <c r="F325" s="920"/>
      <c r="G325" s="921"/>
      <c r="H325" s="919"/>
      <c r="I325" s="920"/>
      <c r="J325" s="920"/>
      <c r="K325" s="920"/>
      <c r="L325" s="921"/>
    </row>
    <row r="326" spans="2:12" x14ac:dyDescent="0.3">
      <c r="B326" s="919"/>
      <c r="C326" s="920"/>
      <c r="D326" s="920"/>
      <c r="E326" s="920"/>
      <c r="F326" s="920"/>
      <c r="G326" s="921"/>
      <c r="H326" s="919"/>
      <c r="I326" s="920"/>
      <c r="J326" s="920"/>
      <c r="K326" s="920"/>
      <c r="L326" s="921"/>
    </row>
    <row r="327" spans="2:12" x14ac:dyDescent="0.3">
      <c r="B327" s="919"/>
      <c r="C327" s="920"/>
      <c r="D327" s="920"/>
      <c r="E327" s="920"/>
      <c r="F327" s="920"/>
      <c r="G327" s="921"/>
      <c r="H327" s="919"/>
      <c r="I327" s="920"/>
      <c r="J327" s="920"/>
      <c r="K327" s="920"/>
      <c r="L327" s="921"/>
    </row>
    <row r="328" spans="2:12" x14ac:dyDescent="0.3">
      <c r="B328" s="1019" t="s">
        <v>1077</v>
      </c>
      <c r="C328" s="1020"/>
      <c r="D328" s="1020"/>
      <c r="E328" s="1020"/>
      <c r="F328" s="1020"/>
      <c r="G328" s="1020"/>
      <c r="H328" s="1019" t="s">
        <v>1077</v>
      </c>
      <c r="I328" s="1020"/>
      <c r="J328" s="1020"/>
      <c r="K328" s="1020"/>
      <c r="L328" s="1020"/>
    </row>
    <row r="329" spans="2:12" x14ac:dyDescent="0.3">
      <c r="B329" s="1020"/>
      <c r="C329" s="1020"/>
      <c r="D329" s="1020"/>
      <c r="E329" s="1020"/>
      <c r="F329" s="1020"/>
      <c r="G329" s="1020"/>
      <c r="H329" s="1020"/>
      <c r="I329" s="1020"/>
      <c r="J329" s="1020"/>
      <c r="K329" s="1020"/>
      <c r="L329" s="1020"/>
    </row>
    <row r="330" spans="2:12" x14ac:dyDescent="0.3">
      <c r="B330" s="919" t="s">
        <v>812</v>
      </c>
      <c r="C330" s="920"/>
      <c r="D330" s="920"/>
      <c r="E330" s="920"/>
      <c r="F330" s="920"/>
      <c r="G330" s="921"/>
      <c r="H330" s="919" t="s">
        <v>813</v>
      </c>
      <c r="I330" s="920"/>
      <c r="J330" s="920"/>
      <c r="K330" s="920"/>
      <c r="L330" s="921"/>
    </row>
    <row r="331" spans="2:12" x14ac:dyDescent="0.3">
      <c r="B331" s="919"/>
      <c r="C331" s="920"/>
      <c r="D331" s="920"/>
      <c r="E331" s="920"/>
      <c r="F331" s="920"/>
      <c r="G331" s="921"/>
      <c r="H331" s="919"/>
      <c r="I331" s="920"/>
      <c r="J331" s="920"/>
      <c r="K331" s="920"/>
      <c r="L331" s="921"/>
    </row>
    <row r="332" spans="2:12" x14ac:dyDescent="0.3">
      <c r="B332" s="919"/>
      <c r="C332" s="920"/>
      <c r="D332" s="920"/>
      <c r="E332" s="920"/>
      <c r="F332" s="920"/>
      <c r="G332" s="921"/>
      <c r="H332" s="919"/>
      <c r="I332" s="920"/>
      <c r="J332" s="920"/>
      <c r="K332" s="920"/>
      <c r="L332" s="921"/>
    </row>
    <row r="333" spans="2:12" x14ac:dyDescent="0.3">
      <c r="B333" s="919"/>
      <c r="C333" s="920"/>
      <c r="D333" s="920"/>
      <c r="E333" s="920"/>
      <c r="F333" s="920"/>
      <c r="G333" s="921"/>
      <c r="H333" s="919"/>
      <c r="I333" s="920"/>
      <c r="J333" s="920"/>
      <c r="K333" s="920"/>
      <c r="L333" s="921"/>
    </row>
    <row r="334" spans="2:12" x14ac:dyDescent="0.3">
      <c r="B334" s="919"/>
      <c r="C334" s="920"/>
      <c r="D334" s="920"/>
      <c r="E334" s="920"/>
      <c r="F334" s="920"/>
      <c r="G334" s="921"/>
      <c r="H334" s="919"/>
      <c r="I334" s="920"/>
      <c r="J334" s="920"/>
      <c r="K334" s="920"/>
      <c r="L334" s="921"/>
    </row>
    <row r="335" spans="2:12" x14ac:dyDescent="0.3">
      <c r="B335" s="919"/>
      <c r="C335" s="920"/>
      <c r="D335" s="920"/>
      <c r="E335" s="920"/>
      <c r="F335" s="920"/>
      <c r="G335" s="921"/>
      <c r="H335" s="919"/>
      <c r="I335" s="920"/>
      <c r="J335" s="920"/>
      <c r="K335" s="920"/>
      <c r="L335" s="921"/>
    </row>
    <row r="336" spans="2:12" x14ac:dyDescent="0.3">
      <c r="B336" s="919"/>
      <c r="C336" s="920"/>
      <c r="D336" s="920"/>
      <c r="E336" s="920"/>
      <c r="F336" s="920"/>
      <c r="G336" s="921"/>
      <c r="H336" s="919"/>
      <c r="I336" s="920"/>
      <c r="J336" s="920"/>
      <c r="K336" s="920"/>
      <c r="L336" s="921"/>
    </row>
    <row r="337" spans="2:12" x14ac:dyDescent="0.3">
      <c r="B337" s="919"/>
      <c r="C337" s="920"/>
      <c r="D337" s="920"/>
      <c r="E337" s="920"/>
      <c r="F337" s="920"/>
      <c r="G337" s="921"/>
      <c r="H337" s="919"/>
      <c r="I337" s="920"/>
      <c r="J337" s="920"/>
      <c r="K337" s="920"/>
      <c r="L337" s="921"/>
    </row>
    <row r="338" spans="2:12" x14ac:dyDescent="0.3">
      <c r="B338" s="919"/>
      <c r="C338" s="920"/>
      <c r="D338" s="920"/>
      <c r="E338" s="920"/>
      <c r="F338" s="920"/>
      <c r="G338" s="921"/>
      <c r="H338" s="919"/>
      <c r="I338" s="920"/>
      <c r="J338" s="920"/>
      <c r="K338" s="920"/>
      <c r="L338" s="921"/>
    </row>
    <row r="339" spans="2:12" x14ac:dyDescent="0.3">
      <c r="B339" s="919"/>
      <c r="C339" s="920"/>
      <c r="D339" s="920"/>
      <c r="E339" s="920"/>
      <c r="F339" s="920"/>
      <c r="G339" s="921"/>
      <c r="H339" s="919"/>
      <c r="I339" s="920"/>
      <c r="J339" s="920"/>
      <c r="K339" s="920"/>
      <c r="L339" s="921"/>
    </row>
    <row r="340" spans="2:12" x14ac:dyDescent="0.3">
      <c r="B340" s="919"/>
      <c r="C340" s="920"/>
      <c r="D340" s="920"/>
      <c r="E340" s="920"/>
      <c r="F340" s="920"/>
      <c r="G340" s="921"/>
      <c r="H340" s="919"/>
      <c r="I340" s="920"/>
      <c r="J340" s="920"/>
      <c r="K340" s="920"/>
      <c r="L340" s="921"/>
    </row>
    <row r="341" spans="2:12" x14ac:dyDescent="0.3">
      <c r="B341" s="919"/>
      <c r="C341" s="920"/>
      <c r="D341" s="920"/>
      <c r="E341" s="920"/>
      <c r="F341" s="920"/>
      <c r="G341" s="921"/>
      <c r="H341" s="919"/>
      <c r="I341" s="920"/>
      <c r="J341" s="920"/>
      <c r="K341" s="920"/>
      <c r="L341" s="921"/>
    </row>
    <row r="342" spans="2:12" x14ac:dyDescent="0.3">
      <c r="B342" s="919"/>
      <c r="C342" s="920"/>
      <c r="D342" s="920"/>
      <c r="E342" s="920"/>
      <c r="F342" s="920"/>
      <c r="G342" s="921"/>
      <c r="H342" s="919"/>
      <c r="I342" s="920"/>
      <c r="J342" s="920"/>
      <c r="K342" s="920"/>
      <c r="L342" s="921"/>
    </row>
    <row r="343" spans="2:12" x14ac:dyDescent="0.3">
      <c r="B343" s="919"/>
      <c r="C343" s="920"/>
      <c r="D343" s="920"/>
      <c r="E343" s="920"/>
      <c r="F343" s="920"/>
      <c r="G343" s="921"/>
      <c r="H343" s="919"/>
      <c r="I343" s="920"/>
      <c r="J343" s="920"/>
      <c r="K343" s="920"/>
      <c r="L343" s="921"/>
    </row>
    <row r="344" spans="2:12" x14ac:dyDescent="0.3">
      <c r="B344" s="1019" t="s">
        <v>1078</v>
      </c>
      <c r="C344" s="1020"/>
      <c r="D344" s="1020"/>
      <c r="E344" s="1020"/>
      <c r="F344" s="1020"/>
      <c r="G344" s="1020"/>
      <c r="H344" s="1019" t="s">
        <v>1079</v>
      </c>
      <c r="I344" s="1020"/>
      <c r="J344" s="1020"/>
      <c r="K344" s="1020"/>
      <c r="L344" s="1020"/>
    </row>
    <row r="345" spans="2:12" x14ac:dyDescent="0.3">
      <c r="B345" s="1020"/>
      <c r="C345" s="1020"/>
      <c r="D345" s="1020"/>
      <c r="E345" s="1020"/>
      <c r="F345" s="1020"/>
      <c r="G345" s="1020"/>
      <c r="H345" s="1020"/>
      <c r="I345" s="1020"/>
      <c r="J345" s="1020"/>
      <c r="K345" s="1020"/>
      <c r="L345" s="1020"/>
    </row>
    <row r="346" spans="2:12" x14ac:dyDescent="0.3">
      <c r="B346" s="919" t="s">
        <v>812</v>
      </c>
      <c r="C346" s="920"/>
      <c r="D346" s="920"/>
      <c r="E346" s="920"/>
      <c r="F346" s="920"/>
      <c r="G346" s="921"/>
      <c r="H346" s="919" t="s">
        <v>813</v>
      </c>
      <c r="I346" s="920"/>
      <c r="J346" s="920"/>
      <c r="K346" s="920"/>
      <c r="L346" s="921"/>
    </row>
    <row r="347" spans="2:12" x14ac:dyDescent="0.3">
      <c r="B347" s="919"/>
      <c r="C347" s="920"/>
      <c r="D347" s="920"/>
      <c r="E347" s="920"/>
      <c r="F347" s="920"/>
      <c r="G347" s="921"/>
      <c r="H347" s="919"/>
      <c r="I347" s="920"/>
      <c r="J347" s="920"/>
      <c r="K347" s="920"/>
      <c r="L347" s="921"/>
    </row>
    <row r="348" spans="2:12" x14ac:dyDescent="0.3">
      <c r="B348" s="919"/>
      <c r="C348" s="920"/>
      <c r="D348" s="920"/>
      <c r="E348" s="920"/>
      <c r="F348" s="920"/>
      <c r="G348" s="921"/>
      <c r="H348" s="919"/>
      <c r="I348" s="920"/>
      <c r="J348" s="920"/>
      <c r="K348" s="920"/>
      <c r="L348" s="921"/>
    </row>
    <row r="349" spans="2:12" x14ac:dyDescent="0.3">
      <c r="B349" s="919"/>
      <c r="C349" s="920"/>
      <c r="D349" s="920"/>
      <c r="E349" s="920"/>
      <c r="F349" s="920"/>
      <c r="G349" s="921"/>
      <c r="H349" s="919"/>
      <c r="I349" s="920"/>
      <c r="J349" s="920"/>
      <c r="K349" s="920"/>
      <c r="L349" s="921"/>
    </row>
    <row r="350" spans="2:12" x14ac:dyDescent="0.3">
      <c r="B350" s="919"/>
      <c r="C350" s="920"/>
      <c r="D350" s="920"/>
      <c r="E350" s="920"/>
      <c r="F350" s="920"/>
      <c r="G350" s="921"/>
      <c r="H350" s="919"/>
      <c r="I350" s="920"/>
      <c r="J350" s="920"/>
      <c r="K350" s="920"/>
      <c r="L350" s="921"/>
    </row>
    <row r="351" spans="2:12" x14ac:dyDescent="0.3">
      <c r="B351" s="919"/>
      <c r="C351" s="920"/>
      <c r="D351" s="920"/>
      <c r="E351" s="920"/>
      <c r="F351" s="920"/>
      <c r="G351" s="921"/>
      <c r="H351" s="919"/>
      <c r="I351" s="920"/>
      <c r="J351" s="920"/>
      <c r="K351" s="920"/>
      <c r="L351" s="921"/>
    </row>
    <row r="352" spans="2:12" x14ac:dyDescent="0.3">
      <c r="B352" s="919"/>
      <c r="C352" s="920"/>
      <c r="D352" s="920"/>
      <c r="E352" s="920"/>
      <c r="F352" s="920"/>
      <c r="G352" s="921"/>
      <c r="H352" s="919"/>
      <c r="I352" s="920"/>
      <c r="J352" s="920"/>
      <c r="K352" s="920"/>
      <c r="L352" s="921"/>
    </row>
    <row r="353" spans="2:12" x14ac:dyDescent="0.3">
      <c r="B353" s="919"/>
      <c r="C353" s="920"/>
      <c r="D353" s="920"/>
      <c r="E353" s="920"/>
      <c r="F353" s="920"/>
      <c r="G353" s="921"/>
      <c r="H353" s="919"/>
      <c r="I353" s="920"/>
      <c r="J353" s="920"/>
      <c r="K353" s="920"/>
      <c r="L353" s="921"/>
    </row>
    <row r="354" spans="2:12" x14ac:dyDescent="0.3">
      <c r="B354" s="919"/>
      <c r="C354" s="920"/>
      <c r="D354" s="920"/>
      <c r="E354" s="920"/>
      <c r="F354" s="920"/>
      <c r="G354" s="921"/>
      <c r="H354" s="919"/>
      <c r="I354" s="920"/>
      <c r="J354" s="920"/>
      <c r="K354" s="920"/>
      <c r="L354" s="921"/>
    </row>
    <row r="355" spans="2:12" x14ac:dyDescent="0.3">
      <c r="B355" s="919"/>
      <c r="C355" s="920"/>
      <c r="D355" s="920"/>
      <c r="E355" s="920"/>
      <c r="F355" s="920"/>
      <c r="G355" s="921"/>
      <c r="H355" s="919"/>
      <c r="I355" s="920"/>
      <c r="J355" s="920"/>
      <c r="K355" s="920"/>
      <c r="L355" s="921"/>
    </row>
    <row r="356" spans="2:12" x14ac:dyDescent="0.3">
      <c r="B356" s="919"/>
      <c r="C356" s="920"/>
      <c r="D356" s="920"/>
      <c r="E356" s="920"/>
      <c r="F356" s="920"/>
      <c r="G356" s="921"/>
      <c r="H356" s="919"/>
      <c r="I356" s="920"/>
      <c r="J356" s="920"/>
      <c r="K356" s="920"/>
      <c r="L356" s="921"/>
    </row>
    <row r="357" spans="2:12" x14ac:dyDescent="0.3">
      <c r="B357" s="919"/>
      <c r="C357" s="920"/>
      <c r="D357" s="920"/>
      <c r="E357" s="920"/>
      <c r="F357" s="920"/>
      <c r="G357" s="921"/>
      <c r="H357" s="919"/>
      <c r="I357" s="920"/>
      <c r="J357" s="920"/>
      <c r="K357" s="920"/>
      <c r="L357" s="921"/>
    </row>
    <row r="358" spans="2:12" x14ac:dyDescent="0.3">
      <c r="B358" s="919"/>
      <c r="C358" s="920"/>
      <c r="D358" s="920"/>
      <c r="E358" s="920"/>
      <c r="F358" s="920"/>
      <c r="G358" s="921"/>
      <c r="H358" s="919"/>
      <c r="I358" s="920"/>
      <c r="J358" s="920"/>
      <c r="K358" s="920"/>
      <c r="L358" s="921"/>
    </row>
    <row r="359" spans="2:12" x14ac:dyDescent="0.3">
      <c r="B359" s="919"/>
      <c r="C359" s="920"/>
      <c r="D359" s="920"/>
      <c r="E359" s="920"/>
      <c r="F359" s="920"/>
      <c r="G359" s="921"/>
      <c r="H359" s="919"/>
      <c r="I359" s="920"/>
      <c r="J359" s="920"/>
      <c r="K359" s="920"/>
      <c r="L359" s="921"/>
    </row>
    <row r="360" spans="2:12" x14ac:dyDescent="0.3">
      <c r="B360" s="1019" t="s">
        <v>941</v>
      </c>
      <c r="C360" s="1020"/>
      <c r="D360" s="1020"/>
      <c r="E360" s="1020"/>
      <c r="F360" s="1020"/>
      <c r="G360" s="1020"/>
      <c r="H360" s="1019" t="s">
        <v>941</v>
      </c>
      <c r="I360" s="1020"/>
      <c r="J360" s="1020"/>
      <c r="K360" s="1020"/>
      <c r="L360" s="1020"/>
    </row>
    <row r="361" spans="2:12" x14ac:dyDescent="0.3">
      <c r="B361" s="1020"/>
      <c r="C361" s="1020"/>
      <c r="D361" s="1020"/>
      <c r="E361" s="1020"/>
      <c r="F361" s="1020"/>
      <c r="G361" s="1020"/>
      <c r="H361" s="1020"/>
      <c r="I361" s="1020"/>
      <c r="J361" s="1020"/>
      <c r="K361" s="1020"/>
      <c r="L361" s="1020"/>
    </row>
    <row r="362" spans="2:12" x14ac:dyDescent="0.3">
      <c r="B362" s="919" t="s">
        <v>812</v>
      </c>
      <c r="C362" s="920"/>
      <c r="D362" s="920"/>
      <c r="E362" s="920"/>
      <c r="F362" s="920"/>
      <c r="G362" s="921"/>
      <c r="H362" s="919" t="s">
        <v>813</v>
      </c>
      <c r="I362" s="920"/>
      <c r="J362" s="920"/>
      <c r="K362" s="920"/>
      <c r="L362" s="921"/>
    </row>
    <row r="363" spans="2:12" x14ac:dyDescent="0.3">
      <c r="B363" s="919"/>
      <c r="C363" s="920"/>
      <c r="D363" s="920"/>
      <c r="E363" s="920"/>
      <c r="F363" s="920"/>
      <c r="G363" s="921"/>
      <c r="H363" s="919"/>
      <c r="I363" s="920"/>
      <c r="J363" s="920"/>
      <c r="K363" s="920"/>
      <c r="L363" s="921"/>
    </row>
    <row r="364" spans="2:12" x14ac:dyDescent="0.3">
      <c r="B364" s="919"/>
      <c r="C364" s="920"/>
      <c r="D364" s="920"/>
      <c r="E364" s="920"/>
      <c r="F364" s="920"/>
      <c r="G364" s="921"/>
      <c r="H364" s="919"/>
      <c r="I364" s="920"/>
      <c r="J364" s="920"/>
      <c r="K364" s="920"/>
      <c r="L364" s="921"/>
    </row>
    <row r="365" spans="2:12" x14ac:dyDescent="0.3">
      <c r="B365" s="919"/>
      <c r="C365" s="920"/>
      <c r="D365" s="920"/>
      <c r="E365" s="920"/>
      <c r="F365" s="920"/>
      <c r="G365" s="921"/>
      <c r="H365" s="919"/>
      <c r="I365" s="920"/>
      <c r="J365" s="920"/>
      <c r="K365" s="920"/>
      <c r="L365" s="921"/>
    </row>
    <row r="366" spans="2:12" x14ac:dyDescent="0.3">
      <c r="B366" s="919"/>
      <c r="C366" s="920"/>
      <c r="D366" s="920"/>
      <c r="E366" s="920"/>
      <c r="F366" s="920"/>
      <c r="G366" s="921"/>
      <c r="H366" s="919"/>
      <c r="I366" s="920"/>
      <c r="J366" s="920"/>
      <c r="K366" s="920"/>
      <c r="L366" s="921"/>
    </row>
    <row r="367" spans="2:12" x14ac:dyDescent="0.3">
      <c r="B367" s="919"/>
      <c r="C367" s="920"/>
      <c r="D367" s="920"/>
      <c r="E367" s="920"/>
      <c r="F367" s="920"/>
      <c r="G367" s="921"/>
      <c r="H367" s="919"/>
      <c r="I367" s="920"/>
      <c r="J367" s="920"/>
      <c r="K367" s="920"/>
      <c r="L367" s="921"/>
    </row>
    <row r="368" spans="2:12" x14ac:dyDescent="0.3">
      <c r="B368" s="919"/>
      <c r="C368" s="920"/>
      <c r="D368" s="920"/>
      <c r="E368" s="920"/>
      <c r="F368" s="920"/>
      <c r="G368" s="921"/>
      <c r="H368" s="919"/>
      <c r="I368" s="920"/>
      <c r="J368" s="920"/>
      <c r="K368" s="920"/>
      <c r="L368" s="921"/>
    </row>
    <row r="369" spans="2:12" x14ac:dyDescent="0.3">
      <c r="B369" s="919"/>
      <c r="C369" s="920"/>
      <c r="D369" s="920"/>
      <c r="E369" s="920"/>
      <c r="F369" s="920"/>
      <c r="G369" s="921"/>
      <c r="H369" s="919"/>
      <c r="I369" s="920"/>
      <c r="J369" s="920"/>
      <c r="K369" s="920"/>
      <c r="L369" s="921"/>
    </row>
    <row r="370" spans="2:12" x14ac:dyDescent="0.3">
      <c r="B370" s="919"/>
      <c r="C370" s="920"/>
      <c r="D370" s="920"/>
      <c r="E370" s="920"/>
      <c r="F370" s="920"/>
      <c r="G370" s="921"/>
      <c r="H370" s="919"/>
      <c r="I370" s="920"/>
      <c r="J370" s="920"/>
      <c r="K370" s="920"/>
      <c r="L370" s="921"/>
    </row>
    <row r="371" spans="2:12" x14ac:dyDescent="0.3">
      <c r="B371" s="919"/>
      <c r="C371" s="920"/>
      <c r="D371" s="920"/>
      <c r="E371" s="920"/>
      <c r="F371" s="920"/>
      <c r="G371" s="921"/>
      <c r="H371" s="919"/>
      <c r="I371" s="920"/>
      <c r="J371" s="920"/>
      <c r="K371" s="920"/>
      <c r="L371" s="921"/>
    </row>
    <row r="372" spans="2:12" x14ac:dyDescent="0.3">
      <c r="B372" s="919"/>
      <c r="C372" s="920"/>
      <c r="D372" s="920"/>
      <c r="E372" s="920"/>
      <c r="F372" s="920"/>
      <c r="G372" s="921"/>
      <c r="H372" s="919"/>
      <c r="I372" s="920"/>
      <c r="J372" s="920"/>
      <c r="K372" s="920"/>
      <c r="L372" s="921"/>
    </row>
    <row r="373" spans="2:12" x14ac:dyDescent="0.3">
      <c r="B373" s="919"/>
      <c r="C373" s="920"/>
      <c r="D373" s="920"/>
      <c r="E373" s="920"/>
      <c r="F373" s="920"/>
      <c r="G373" s="921"/>
      <c r="H373" s="919"/>
      <c r="I373" s="920"/>
      <c r="J373" s="920"/>
      <c r="K373" s="920"/>
      <c r="L373" s="921"/>
    </row>
    <row r="374" spans="2:12" x14ac:dyDescent="0.3">
      <c r="B374" s="919"/>
      <c r="C374" s="920"/>
      <c r="D374" s="920"/>
      <c r="E374" s="920"/>
      <c r="F374" s="920"/>
      <c r="G374" s="921"/>
      <c r="H374" s="919"/>
      <c r="I374" s="920"/>
      <c r="J374" s="920"/>
      <c r="K374" s="920"/>
      <c r="L374" s="921"/>
    </row>
    <row r="375" spans="2:12" x14ac:dyDescent="0.3">
      <c r="B375" s="919"/>
      <c r="C375" s="920"/>
      <c r="D375" s="920"/>
      <c r="E375" s="920"/>
      <c r="F375" s="920"/>
      <c r="G375" s="921"/>
      <c r="H375" s="919"/>
      <c r="I375" s="920"/>
      <c r="J375" s="920"/>
      <c r="K375" s="920"/>
      <c r="L375" s="921"/>
    </row>
    <row r="376" spans="2:12" x14ac:dyDescent="0.3">
      <c r="B376" s="1019" t="s">
        <v>942</v>
      </c>
      <c r="C376" s="1020"/>
      <c r="D376" s="1020"/>
      <c r="E376" s="1020"/>
      <c r="F376" s="1020"/>
      <c r="G376" s="1020"/>
      <c r="H376" s="1019" t="s">
        <v>943</v>
      </c>
      <c r="I376" s="1020"/>
      <c r="J376" s="1020"/>
      <c r="K376" s="1020"/>
      <c r="L376" s="1020"/>
    </row>
    <row r="377" spans="2:12" x14ac:dyDescent="0.3">
      <c r="B377" s="1020"/>
      <c r="C377" s="1020"/>
      <c r="D377" s="1020"/>
      <c r="E377" s="1020"/>
      <c r="F377" s="1020"/>
      <c r="G377" s="1020"/>
      <c r="H377" s="1020"/>
      <c r="I377" s="1020"/>
      <c r="J377" s="1020"/>
      <c r="K377" s="1020"/>
      <c r="L377" s="1020"/>
    </row>
    <row r="378" spans="2:12" x14ac:dyDescent="0.3">
      <c r="B378" s="919" t="s">
        <v>812</v>
      </c>
      <c r="C378" s="920"/>
      <c r="D378" s="920"/>
      <c r="E378" s="920"/>
      <c r="F378" s="920"/>
      <c r="G378" s="921"/>
      <c r="H378" s="919" t="s">
        <v>813</v>
      </c>
      <c r="I378" s="920"/>
      <c r="J378" s="920"/>
      <c r="K378" s="920"/>
      <c r="L378" s="921"/>
    </row>
    <row r="379" spans="2:12" x14ac:dyDescent="0.3">
      <c r="B379" s="919"/>
      <c r="C379" s="920"/>
      <c r="D379" s="920"/>
      <c r="E379" s="920"/>
      <c r="F379" s="920"/>
      <c r="G379" s="921"/>
      <c r="H379" s="919"/>
      <c r="I379" s="920"/>
      <c r="J379" s="920"/>
      <c r="K379" s="920"/>
      <c r="L379" s="921"/>
    </row>
    <row r="380" spans="2:12" x14ac:dyDescent="0.3">
      <c r="B380" s="919"/>
      <c r="C380" s="920"/>
      <c r="D380" s="920"/>
      <c r="E380" s="920"/>
      <c r="F380" s="920"/>
      <c r="G380" s="921"/>
      <c r="H380" s="919"/>
      <c r="I380" s="920"/>
      <c r="J380" s="920"/>
      <c r="K380" s="920"/>
      <c r="L380" s="921"/>
    </row>
    <row r="381" spans="2:12" x14ac:dyDescent="0.3">
      <c r="B381" s="919"/>
      <c r="C381" s="920"/>
      <c r="D381" s="920"/>
      <c r="E381" s="920"/>
      <c r="F381" s="920"/>
      <c r="G381" s="921"/>
      <c r="H381" s="919"/>
      <c r="I381" s="920"/>
      <c r="J381" s="920"/>
      <c r="K381" s="920"/>
      <c r="L381" s="921"/>
    </row>
    <row r="382" spans="2:12" x14ac:dyDescent="0.3">
      <c r="B382" s="919"/>
      <c r="C382" s="920"/>
      <c r="D382" s="920"/>
      <c r="E382" s="920"/>
      <c r="F382" s="920"/>
      <c r="G382" s="921"/>
      <c r="H382" s="919"/>
      <c r="I382" s="920"/>
      <c r="J382" s="920"/>
      <c r="K382" s="920"/>
      <c r="L382" s="921"/>
    </row>
    <row r="383" spans="2:12" x14ac:dyDescent="0.3">
      <c r="B383" s="919"/>
      <c r="C383" s="920"/>
      <c r="D383" s="920"/>
      <c r="E383" s="920"/>
      <c r="F383" s="920"/>
      <c r="G383" s="921"/>
      <c r="H383" s="919"/>
      <c r="I383" s="920"/>
      <c r="J383" s="920"/>
      <c r="K383" s="920"/>
      <c r="L383" s="921"/>
    </row>
    <row r="384" spans="2:12" x14ac:dyDescent="0.3">
      <c r="B384" s="919"/>
      <c r="C384" s="920"/>
      <c r="D384" s="920"/>
      <c r="E384" s="920"/>
      <c r="F384" s="920"/>
      <c r="G384" s="921"/>
      <c r="H384" s="919"/>
      <c r="I384" s="920"/>
      <c r="J384" s="920"/>
      <c r="K384" s="920"/>
      <c r="L384" s="921"/>
    </row>
    <row r="385" spans="2:12" x14ac:dyDescent="0.3">
      <c r="B385" s="919"/>
      <c r="C385" s="920"/>
      <c r="D385" s="920"/>
      <c r="E385" s="920"/>
      <c r="F385" s="920"/>
      <c r="G385" s="921"/>
      <c r="H385" s="919"/>
      <c r="I385" s="920"/>
      <c r="J385" s="920"/>
      <c r="K385" s="920"/>
      <c r="L385" s="921"/>
    </row>
    <row r="386" spans="2:12" x14ac:dyDescent="0.3">
      <c r="B386" s="919"/>
      <c r="C386" s="920"/>
      <c r="D386" s="920"/>
      <c r="E386" s="920"/>
      <c r="F386" s="920"/>
      <c r="G386" s="921"/>
      <c r="H386" s="919"/>
      <c r="I386" s="920"/>
      <c r="J386" s="920"/>
      <c r="K386" s="920"/>
      <c r="L386" s="921"/>
    </row>
    <row r="387" spans="2:12" x14ac:dyDescent="0.3">
      <c r="B387" s="919"/>
      <c r="C387" s="920"/>
      <c r="D387" s="920"/>
      <c r="E387" s="920"/>
      <c r="F387" s="920"/>
      <c r="G387" s="921"/>
      <c r="H387" s="919"/>
      <c r="I387" s="920"/>
      <c r="J387" s="920"/>
      <c r="K387" s="920"/>
      <c r="L387" s="921"/>
    </row>
    <row r="388" spans="2:12" x14ac:dyDescent="0.3">
      <c r="B388" s="919"/>
      <c r="C388" s="920"/>
      <c r="D388" s="920"/>
      <c r="E388" s="920"/>
      <c r="F388" s="920"/>
      <c r="G388" s="921"/>
      <c r="H388" s="919"/>
      <c r="I388" s="920"/>
      <c r="J388" s="920"/>
      <c r="K388" s="920"/>
      <c r="L388" s="921"/>
    </row>
    <row r="389" spans="2:12" x14ac:dyDescent="0.3">
      <c r="B389" s="919"/>
      <c r="C389" s="920"/>
      <c r="D389" s="920"/>
      <c r="E389" s="920"/>
      <c r="F389" s="920"/>
      <c r="G389" s="921"/>
      <c r="H389" s="919"/>
      <c r="I389" s="920"/>
      <c r="J389" s="920"/>
      <c r="K389" s="920"/>
      <c r="L389" s="921"/>
    </row>
    <row r="390" spans="2:12" x14ac:dyDescent="0.3">
      <c r="B390" s="919"/>
      <c r="C390" s="920"/>
      <c r="D390" s="920"/>
      <c r="E390" s="920"/>
      <c r="F390" s="920"/>
      <c r="G390" s="921"/>
      <c r="H390" s="919"/>
      <c r="I390" s="920"/>
      <c r="J390" s="920"/>
      <c r="K390" s="920"/>
      <c r="L390" s="921"/>
    </row>
    <row r="391" spans="2:12" x14ac:dyDescent="0.3">
      <c r="B391" s="919"/>
      <c r="C391" s="920"/>
      <c r="D391" s="920"/>
      <c r="E391" s="920"/>
      <c r="F391" s="920"/>
      <c r="G391" s="921"/>
      <c r="H391" s="919"/>
      <c r="I391" s="920"/>
      <c r="J391" s="920"/>
      <c r="K391" s="920"/>
      <c r="L391" s="921"/>
    </row>
    <row r="392" spans="2:12" x14ac:dyDescent="0.3">
      <c r="B392" s="1020" t="s">
        <v>814</v>
      </c>
      <c r="C392" s="1020"/>
      <c r="D392" s="1020"/>
      <c r="E392" s="1020"/>
      <c r="F392" s="1020"/>
      <c r="G392" s="1020"/>
      <c r="H392" s="1020" t="s">
        <v>682</v>
      </c>
      <c r="I392" s="1020"/>
      <c r="J392" s="1020"/>
      <c r="K392" s="1020"/>
      <c r="L392" s="1020"/>
    </row>
    <row r="393" spans="2:12" x14ac:dyDescent="0.3">
      <c r="B393" s="1020"/>
      <c r="C393" s="1020"/>
      <c r="D393" s="1020"/>
      <c r="E393" s="1020"/>
      <c r="F393" s="1020"/>
      <c r="G393" s="1020"/>
      <c r="H393" s="1020"/>
      <c r="I393" s="1020"/>
      <c r="J393" s="1020"/>
      <c r="K393" s="1020"/>
      <c r="L393" s="1020"/>
    </row>
    <row r="394" spans="2:12" x14ac:dyDescent="0.3">
      <c r="B394" s="919" t="s">
        <v>812</v>
      </c>
      <c r="C394" s="920"/>
      <c r="D394" s="920"/>
      <c r="E394" s="920"/>
      <c r="F394" s="920"/>
      <c r="G394" s="921"/>
      <c r="H394" s="919" t="s">
        <v>813</v>
      </c>
      <c r="I394" s="920"/>
      <c r="J394" s="920"/>
      <c r="K394" s="920"/>
      <c r="L394" s="921"/>
    </row>
    <row r="395" spans="2:12" x14ac:dyDescent="0.3">
      <c r="B395" s="919"/>
      <c r="C395" s="920"/>
      <c r="D395" s="920"/>
      <c r="E395" s="920"/>
      <c r="F395" s="920"/>
      <c r="G395" s="921"/>
      <c r="H395" s="919"/>
      <c r="I395" s="920"/>
      <c r="J395" s="920"/>
      <c r="K395" s="920"/>
      <c r="L395" s="921"/>
    </row>
    <row r="396" spans="2:12" x14ac:dyDescent="0.3">
      <c r="B396" s="919"/>
      <c r="C396" s="920"/>
      <c r="D396" s="920"/>
      <c r="E396" s="920"/>
      <c r="F396" s="920"/>
      <c r="G396" s="921"/>
      <c r="H396" s="919"/>
      <c r="I396" s="920"/>
      <c r="J396" s="920"/>
      <c r="K396" s="920"/>
      <c r="L396" s="921"/>
    </row>
    <row r="397" spans="2:12" x14ac:dyDescent="0.3">
      <c r="B397" s="919"/>
      <c r="C397" s="920"/>
      <c r="D397" s="920"/>
      <c r="E397" s="920"/>
      <c r="F397" s="920"/>
      <c r="G397" s="921"/>
      <c r="H397" s="919"/>
      <c r="I397" s="920"/>
      <c r="J397" s="920"/>
      <c r="K397" s="920"/>
      <c r="L397" s="921"/>
    </row>
    <row r="398" spans="2:12" x14ac:dyDescent="0.3">
      <c r="B398" s="919"/>
      <c r="C398" s="920"/>
      <c r="D398" s="920"/>
      <c r="E398" s="920"/>
      <c r="F398" s="920"/>
      <c r="G398" s="921"/>
      <c r="H398" s="919"/>
      <c r="I398" s="920"/>
      <c r="J398" s="920"/>
      <c r="K398" s="920"/>
      <c r="L398" s="921"/>
    </row>
    <row r="399" spans="2:12" x14ac:dyDescent="0.3">
      <c r="B399" s="919"/>
      <c r="C399" s="920"/>
      <c r="D399" s="920"/>
      <c r="E399" s="920"/>
      <c r="F399" s="920"/>
      <c r="G399" s="921"/>
      <c r="H399" s="919"/>
      <c r="I399" s="920"/>
      <c r="J399" s="920"/>
      <c r="K399" s="920"/>
      <c r="L399" s="921"/>
    </row>
    <row r="400" spans="2:12" x14ac:dyDescent="0.3">
      <c r="B400" s="919"/>
      <c r="C400" s="920"/>
      <c r="D400" s="920"/>
      <c r="E400" s="920"/>
      <c r="F400" s="920"/>
      <c r="G400" s="921"/>
      <c r="H400" s="919"/>
      <c r="I400" s="920"/>
      <c r="J400" s="920"/>
      <c r="K400" s="920"/>
      <c r="L400" s="921"/>
    </row>
    <row r="401" spans="2:12" x14ac:dyDescent="0.3">
      <c r="B401" s="919"/>
      <c r="C401" s="920"/>
      <c r="D401" s="920"/>
      <c r="E401" s="920"/>
      <c r="F401" s="920"/>
      <c r="G401" s="921"/>
      <c r="H401" s="919"/>
      <c r="I401" s="920"/>
      <c r="J401" s="920"/>
      <c r="K401" s="920"/>
      <c r="L401" s="921"/>
    </row>
    <row r="402" spans="2:12" x14ac:dyDescent="0.3">
      <c r="B402" s="919"/>
      <c r="C402" s="920"/>
      <c r="D402" s="920"/>
      <c r="E402" s="920"/>
      <c r="F402" s="920"/>
      <c r="G402" s="921"/>
      <c r="H402" s="919"/>
      <c r="I402" s="920"/>
      <c r="J402" s="920"/>
      <c r="K402" s="920"/>
      <c r="L402" s="921"/>
    </row>
    <row r="403" spans="2:12" x14ac:dyDescent="0.3">
      <c r="B403" s="919"/>
      <c r="C403" s="920"/>
      <c r="D403" s="920"/>
      <c r="E403" s="920"/>
      <c r="F403" s="920"/>
      <c r="G403" s="921"/>
      <c r="H403" s="919"/>
      <c r="I403" s="920"/>
      <c r="J403" s="920"/>
      <c r="K403" s="920"/>
      <c r="L403" s="921"/>
    </row>
    <row r="404" spans="2:12" x14ac:dyDescent="0.3">
      <c r="B404" s="919"/>
      <c r="C404" s="920"/>
      <c r="D404" s="920"/>
      <c r="E404" s="920"/>
      <c r="F404" s="920"/>
      <c r="G404" s="921"/>
      <c r="H404" s="919"/>
      <c r="I404" s="920"/>
      <c r="J404" s="920"/>
      <c r="K404" s="920"/>
      <c r="L404" s="921"/>
    </row>
    <row r="405" spans="2:12" x14ac:dyDescent="0.3">
      <c r="B405" s="919"/>
      <c r="C405" s="920"/>
      <c r="D405" s="920"/>
      <c r="E405" s="920"/>
      <c r="F405" s="920"/>
      <c r="G405" s="921"/>
      <c r="H405" s="919"/>
      <c r="I405" s="920"/>
      <c r="J405" s="920"/>
      <c r="K405" s="920"/>
      <c r="L405" s="921"/>
    </row>
    <row r="406" spans="2:12" x14ac:dyDescent="0.3">
      <c r="B406" s="919"/>
      <c r="C406" s="920"/>
      <c r="D406" s="920"/>
      <c r="E406" s="920"/>
      <c r="F406" s="920"/>
      <c r="G406" s="921"/>
      <c r="H406" s="919"/>
      <c r="I406" s="920"/>
      <c r="J406" s="920"/>
      <c r="K406" s="920"/>
      <c r="L406" s="921"/>
    </row>
    <row r="407" spans="2:12" x14ac:dyDescent="0.3">
      <c r="B407" s="919"/>
      <c r="C407" s="920"/>
      <c r="D407" s="920"/>
      <c r="E407" s="920"/>
      <c r="F407" s="920"/>
      <c r="G407" s="921"/>
      <c r="H407" s="919"/>
      <c r="I407" s="920"/>
      <c r="J407" s="920"/>
      <c r="K407" s="920"/>
      <c r="L407" s="921"/>
    </row>
    <row r="408" spans="2:12" x14ac:dyDescent="0.3">
      <c r="B408" s="1019" t="s">
        <v>1080</v>
      </c>
      <c r="C408" s="1020"/>
      <c r="D408" s="1020"/>
      <c r="E408" s="1020"/>
      <c r="F408" s="1020"/>
      <c r="G408" s="1020"/>
      <c r="H408" s="1019" t="s">
        <v>980</v>
      </c>
      <c r="I408" s="1020"/>
      <c r="J408" s="1020"/>
      <c r="K408" s="1020"/>
      <c r="L408" s="1020"/>
    </row>
    <row r="409" spans="2:12" ht="26.25" customHeight="1" x14ac:dyDescent="0.3">
      <c r="B409" s="1020"/>
      <c r="C409" s="1020"/>
      <c r="D409" s="1020"/>
      <c r="E409" s="1020"/>
      <c r="F409" s="1020"/>
      <c r="G409" s="1020"/>
      <c r="H409" s="1020"/>
      <c r="I409" s="1020"/>
      <c r="J409" s="1020"/>
      <c r="K409" s="1020"/>
      <c r="L409" s="1020"/>
    </row>
    <row r="410" spans="2:12" x14ac:dyDescent="0.3">
      <c r="B410" s="919" t="s">
        <v>812</v>
      </c>
      <c r="C410" s="920"/>
      <c r="D410" s="920"/>
      <c r="E410" s="920"/>
      <c r="F410" s="920"/>
      <c r="G410" s="921"/>
      <c r="H410" s="919" t="s">
        <v>813</v>
      </c>
      <c r="I410" s="920"/>
      <c r="J410" s="920"/>
      <c r="K410" s="920"/>
      <c r="L410" s="921"/>
    </row>
    <row r="411" spans="2:12" x14ac:dyDescent="0.3">
      <c r="B411" s="919"/>
      <c r="C411" s="920"/>
      <c r="D411" s="920"/>
      <c r="E411" s="920"/>
      <c r="F411" s="920"/>
      <c r="G411" s="921"/>
      <c r="H411" s="919"/>
      <c r="I411" s="920"/>
      <c r="J411" s="920"/>
      <c r="K411" s="920"/>
      <c r="L411" s="921"/>
    </row>
    <row r="412" spans="2:12" x14ac:dyDescent="0.3">
      <c r="B412" s="919"/>
      <c r="C412" s="920"/>
      <c r="D412" s="920"/>
      <c r="E412" s="920"/>
      <c r="F412" s="920"/>
      <c r="G412" s="921"/>
      <c r="H412" s="919"/>
      <c r="I412" s="920"/>
      <c r="J412" s="920"/>
      <c r="K412" s="920"/>
      <c r="L412" s="921"/>
    </row>
    <row r="413" spans="2:12" x14ac:dyDescent="0.3">
      <c r="B413" s="919"/>
      <c r="C413" s="920"/>
      <c r="D413" s="920"/>
      <c r="E413" s="920"/>
      <c r="F413" s="920"/>
      <c r="G413" s="921"/>
      <c r="H413" s="919"/>
      <c r="I413" s="920"/>
      <c r="J413" s="920"/>
      <c r="K413" s="920"/>
      <c r="L413" s="921"/>
    </row>
    <row r="414" spans="2:12" x14ac:dyDescent="0.3">
      <c r="B414" s="919"/>
      <c r="C414" s="920"/>
      <c r="D414" s="920"/>
      <c r="E414" s="920"/>
      <c r="F414" s="920"/>
      <c r="G414" s="921"/>
      <c r="H414" s="919"/>
      <c r="I414" s="920"/>
      <c r="J414" s="920"/>
      <c r="K414" s="920"/>
      <c r="L414" s="921"/>
    </row>
    <row r="415" spans="2:12" x14ac:dyDescent="0.3">
      <c r="B415" s="919"/>
      <c r="C415" s="920"/>
      <c r="D415" s="920"/>
      <c r="E415" s="920"/>
      <c r="F415" s="920"/>
      <c r="G415" s="921"/>
      <c r="H415" s="919"/>
      <c r="I415" s="920"/>
      <c r="J415" s="920"/>
      <c r="K415" s="920"/>
      <c r="L415" s="921"/>
    </row>
    <row r="416" spans="2:12" x14ac:dyDescent="0.3">
      <c r="B416" s="919"/>
      <c r="C416" s="920"/>
      <c r="D416" s="920"/>
      <c r="E416" s="920"/>
      <c r="F416" s="920"/>
      <c r="G416" s="921"/>
      <c r="H416" s="919"/>
      <c r="I416" s="920"/>
      <c r="J416" s="920"/>
      <c r="K416" s="920"/>
      <c r="L416" s="921"/>
    </row>
    <row r="417" spans="2:12" x14ac:dyDescent="0.3">
      <c r="B417" s="919"/>
      <c r="C417" s="920"/>
      <c r="D417" s="920"/>
      <c r="E417" s="920"/>
      <c r="F417" s="920"/>
      <c r="G417" s="921"/>
      <c r="H417" s="919"/>
      <c r="I417" s="920"/>
      <c r="J417" s="920"/>
      <c r="K417" s="920"/>
      <c r="L417" s="921"/>
    </row>
    <row r="418" spans="2:12" x14ac:dyDescent="0.3">
      <c r="B418" s="919"/>
      <c r="C418" s="920"/>
      <c r="D418" s="920"/>
      <c r="E418" s="920"/>
      <c r="F418" s="920"/>
      <c r="G418" s="921"/>
      <c r="H418" s="919"/>
      <c r="I418" s="920"/>
      <c r="J418" s="920"/>
      <c r="K418" s="920"/>
      <c r="L418" s="921"/>
    </row>
    <row r="419" spans="2:12" x14ac:dyDescent="0.3">
      <c r="B419" s="919"/>
      <c r="C419" s="920"/>
      <c r="D419" s="920"/>
      <c r="E419" s="920"/>
      <c r="F419" s="920"/>
      <c r="G419" s="921"/>
      <c r="H419" s="919"/>
      <c r="I419" s="920"/>
      <c r="J419" s="920"/>
      <c r="K419" s="920"/>
      <c r="L419" s="921"/>
    </row>
    <row r="420" spans="2:12" x14ac:dyDescent="0.3">
      <c r="B420" s="919"/>
      <c r="C420" s="920"/>
      <c r="D420" s="920"/>
      <c r="E420" s="920"/>
      <c r="F420" s="920"/>
      <c r="G420" s="921"/>
      <c r="H420" s="919"/>
      <c r="I420" s="920"/>
      <c r="J420" s="920"/>
      <c r="K420" s="920"/>
      <c r="L420" s="921"/>
    </row>
    <row r="421" spans="2:12" x14ac:dyDescent="0.3">
      <c r="B421" s="919"/>
      <c r="C421" s="920"/>
      <c r="D421" s="920"/>
      <c r="E421" s="920"/>
      <c r="F421" s="920"/>
      <c r="G421" s="921"/>
      <c r="H421" s="919"/>
      <c r="I421" s="920"/>
      <c r="J421" s="920"/>
      <c r="K421" s="920"/>
      <c r="L421" s="921"/>
    </row>
    <row r="422" spans="2:12" x14ac:dyDescent="0.3">
      <c r="B422" s="919"/>
      <c r="C422" s="920"/>
      <c r="D422" s="920"/>
      <c r="E422" s="920"/>
      <c r="F422" s="920"/>
      <c r="G422" s="921"/>
      <c r="H422" s="919"/>
      <c r="I422" s="920"/>
      <c r="J422" s="920"/>
      <c r="K422" s="920"/>
      <c r="L422" s="921"/>
    </row>
    <row r="423" spans="2:12" x14ac:dyDescent="0.3">
      <c r="B423" s="919"/>
      <c r="C423" s="920"/>
      <c r="D423" s="920"/>
      <c r="E423" s="920"/>
      <c r="F423" s="920"/>
      <c r="G423" s="921"/>
      <c r="H423" s="919"/>
      <c r="I423" s="920"/>
      <c r="J423" s="920"/>
      <c r="K423" s="920"/>
      <c r="L423" s="921"/>
    </row>
    <row r="424" spans="2:12" x14ac:dyDescent="0.3">
      <c r="B424" s="1019" t="s">
        <v>1081</v>
      </c>
      <c r="C424" s="1020"/>
      <c r="D424" s="1020"/>
      <c r="E424" s="1020"/>
      <c r="F424" s="1020"/>
      <c r="G424" s="1020"/>
      <c r="H424" s="1019" t="s">
        <v>965</v>
      </c>
      <c r="I424" s="1020"/>
      <c r="J424" s="1020"/>
      <c r="K424" s="1020"/>
      <c r="L424" s="1020"/>
    </row>
    <row r="425" spans="2:12" x14ac:dyDescent="0.3">
      <c r="B425" s="1020"/>
      <c r="C425" s="1020"/>
      <c r="D425" s="1020"/>
      <c r="E425" s="1020"/>
      <c r="F425" s="1020"/>
      <c r="G425" s="1020"/>
      <c r="H425" s="1020"/>
      <c r="I425" s="1020"/>
      <c r="J425" s="1020"/>
      <c r="K425" s="1020"/>
      <c r="L425" s="1020"/>
    </row>
    <row r="426" spans="2:12" x14ac:dyDescent="0.3">
      <c r="B426" s="919" t="s">
        <v>812</v>
      </c>
      <c r="C426" s="920"/>
      <c r="D426" s="920"/>
      <c r="E426" s="920"/>
      <c r="F426" s="920"/>
      <c r="G426" s="921"/>
      <c r="H426" s="919" t="s">
        <v>813</v>
      </c>
      <c r="I426" s="920"/>
      <c r="J426" s="920"/>
      <c r="K426" s="920"/>
      <c r="L426" s="921"/>
    </row>
    <row r="427" spans="2:12" x14ac:dyDescent="0.3">
      <c r="B427" s="919"/>
      <c r="C427" s="920"/>
      <c r="D427" s="920"/>
      <c r="E427" s="920"/>
      <c r="F427" s="920"/>
      <c r="G427" s="921"/>
      <c r="H427" s="919"/>
      <c r="I427" s="920"/>
      <c r="J427" s="920"/>
      <c r="K427" s="920"/>
      <c r="L427" s="921"/>
    </row>
    <row r="428" spans="2:12" x14ac:dyDescent="0.3">
      <c r="B428" s="919"/>
      <c r="C428" s="920"/>
      <c r="D428" s="920"/>
      <c r="E428" s="920"/>
      <c r="F428" s="920"/>
      <c r="G428" s="921"/>
      <c r="H428" s="919"/>
      <c r="I428" s="920"/>
      <c r="J428" s="920"/>
      <c r="K428" s="920"/>
      <c r="L428" s="921"/>
    </row>
    <row r="429" spans="2:12" x14ac:dyDescent="0.3">
      <c r="B429" s="919"/>
      <c r="C429" s="920"/>
      <c r="D429" s="920"/>
      <c r="E429" s="920"/>
      <c r="F429" s="920"/>
      <c r="G429" s="921"/>
      <c r="H429" s="919"/>
      <c r="I429" s="920"/>
      <c r="J429" s="920"/>
      <c r="K429" s="920"/>
      <c r="L429" s="921"/>
    </row>
    <row r="430" spans="2:12" x14ac:dyDescent="0.3">
      <c r="B430" s="919"/>
      <c r="C430" s="920"/>
      <c r="D430" s="920"/>
      <c r="E430" s="920"/>
      <c r="F430" s="920"/>
      <c r="G430" s="921"/>
      <c r="H430" s="919"/>
      <c r="I430" s="920"/>
      <c r="J430" s="920"/>
      <c r="K430" s="920"/>
      <c r="L430" s="921"/>
    </row>
    <row r="431" spans="2:12" x14ac:dyDescent="0.3">
      <c r="B431" s="919"/>
      <c r="C431" s="920"/>
      <c r="D431" s="920"/>
      <c r="E431" s="920"/>
      <c r="F431" s="920"/>
      <c r="G431" s="921"/>
      <c r="H431" s="919"/>
      <c r="I431" s="920"/>
      <c r="J431" s="920"/>
      <c r="K431" s="920"/>
      <c r="L431" s="921"/>
    </row>
    <row r="432" spans="2:12" x14ac:dyDescent="0.3">
      <c r="B432" s="919"/>
      <c r="C432" s="920"/>
      <c r="D432" s="920"/>
      <c r="E432" s="920"/>
      <c r="F432" s="920"/>
      <c r="G432" s="921"/>
      <c r="H432" s="919"/>
      <c r="I432" s="920"/>
      <c r="J432" s="920"/>
      <c r="K432" s="920"/>
      <c r="L432" s="921"/>
    </row>
    <row r="433" spans="2:12" x14ac:dyDescent="0.3">
      <c r="B433" s="919"/>
      <c r="C433" s="920"/>
      <c r="D433" s="920"/>
      <c r="E433" s="920"/>
      <c r="F433" s="920"/>
      <c r="G433" s="921"/>
      <c r="H433" s="919"/>
      <c r="I433" s="920"/>
      <c r="J433" s="920"/>
      <c r="K433" s="920"/>
      <c r="L433" s="921"/>
    </row>
    <row r="434" spans="2:12" x14ac:dyDescent="0.3">
      <c r="B434" s="919"/>
      <c r="C434" s="920"/>
      <c r="D434" s="920"/>
      <c r="E434" s="920"/>
      <c r="F434" s="920"/>
      <c r="G434" s="921"/>
      <c r="H434" s="919"/>
      <c r="I434" s="920"/>
      <c r="J434" s="920"/>
      <c r="K434" s="920"/>
      <c r="L434" s="921"/>
    </row>
    <row r="435" spans="2:12" x14ac:dyDescent="0.3">
      <c r="B435" s="919"/>
      <c r="C435" s="920"/>
      <c r="D435" s="920"/>
      <c r="E435" s="920"/>
      <c r="F435" s="920"/>
      <c r="G435" s="921"/>
      <c r="H435" s="919"/>
      <c r="I435" s="920"/>
      <c r="J435" s="920"/>
      <c r="K435" s="920"/>
      <c r="L435" s="921"/>
    </row>
    <row r="436" spans="2:12" x14ac:dyDescent="0.3">
      <c r="B436" s="919"/>
      <c r="C436" s="920"/>
      <c r="D436" s="920"/>
      <c r="E436" s="920"/>
      <c r="F436" s="920"/>
      <c r="G436" s="921"/>
      <c r="H436" s="919"/>
      <c r="I436" s="920"/>
      <c r="J436" s="920"/>
      <c r="K436" s="920"/>
      <c r="L436" s="921"/>
    </row>
    <row r="437" spans="2:12" x14ac:dyDescent="0.3">
      <c r="B437" s="919"/>
      <c r="C437" s="920"/>
      <c r="D437" s="920"/>
      <c r="E437" s="920"/>
      <c r="F437" s="920"/>
      <c r="G437" s="921"/>
      <c r="H437" s="919"/>
      <c r="I437" s="920"/>
      <c r="J437" s="920"/>
      <c r="K437" s="920"/>
      <c r="L437" s="921"/>
    </row>
    <row r="438" spans="2:12" x14ac:dyDescent="0.3">
      <c r="B438" s="919"/>
      <c r="C438" s="920"/>
      <c r="D438" s="920"/>
      <c r="E438" s="920"/>
      <c r="F438" s="920"/>
      <c r="G438" s="921"/>
      <c r="H438" s="919"/>
      <c r="I438" s="920"/>
      <c r="J438" s="920"/>
      <c r="K438" s="920"/>
      <c r="L438" s="921"/>
    </row>
    <row r="439" spans="2:12" x14ac:dyDescent="0.3">
      <c r="B439" s="919"/>
      <c r="C439" s="920"/>
      <c r="D439" s="920"/>
      <c r="E439" s="920"/>
      <c r="F439" s="920"/>
      <c r="G439" s="921"/>
      <c r="H439" s="919"/>
      <c r="I439" s="920"/>
      <c r="J439" s="920"/>
      <c r="K439" s="920"/>
      <c r="L439" s="921"/>
    </row>
    <row r="440" spans="2:12" x14ac:dyDescent="0.3">
      <c r="B440" s="1019" t="s">
        <v>1082</v>
      </c>
      <c r="C440" s="1020"/>
      <c r="D440" s="1020"/>
      <c r="E440" s="1020"/>
      <c r="F440" s="1020"/>
      <c r="G440" s="1020"/>
      <c r="H440" s="1019" t="s">
        <v>1083</v>
      </c>
      <c r="I440" s="1020"/>
      <c r="J440" s="1020"/>
      <c r="K440" s="1020"/>
      <c r="L440" s="1020"/>
    </row>
    <row r="441" spans="2:12" ht="15" thickBot="1" x14ac:dyDescent="0.35">
      <c r="B441" s="1024"/>
      <c r="C441" s="1024"/>
      <c r="D441" s="1024"/>
      <c r="E441" s="1024"/>
      <c r="F441" s="1024"/>
      <c r="G441" s="1024"/>
      <c r="H441" s="1024"/>
      <c r="I441" s="1024"/>
      <c r="J441" s="1024"/>
      <c r="K441" s="1024"/>
      <c r="L441" s="1024"/>
    </row>
    <row r="442" spans="2:12" ht="24" customHeight="1" thickBot="1" x14ac:dyDescent="0.35">
      <c r="B442" s="1021" t="s">
        <v>822</v>
      </c>
      <c r="C442" s="1022"/>
      <c r="D442" s="1022"/>
      <c r="E442" s="1022"/>
      <c r="F442" s="1022"/>
      <c r="G442" s="1022"/>
      <c r="H442" s="1022"/>
      <c r="I442" s="1022"/>
      <c r="J442" s="1022"/>
      <c r="K442" s="1022"/>
      <c r="L442" s="1023"/>
    </row>
    <row r="443" spans="2:12" x14ac:dyDescent="0.3">
      <c r="B443" s="919" t="s">
        <v>812</v>
      </c>
      <c r="C443" s="920"/>
      <c r="D443" s="920"/>
      <c r="E443" s="920"/>
      <c r="F443" s="920"/>
      <c r="G443" s="921"/>
      <c r="H443" s="919" t="s">
        <v>813</v>
      </c>
      <c r="I443" s="920"/>
      <c r="J443" s="920"/>
      <c r="K443" s="920"/>
      <c r="L443" s="921"/>
    </row>
    <row r="444" spans="2:12" x14ac:dyDescent="0.3">
      <c r="B444" s="919"/>
      <c r="C444" s="920"/>
      <c r="D444" s="920"/>
      <c r="E444" s="920"/>
      <c r="F444" s="920"/>
      <c r="G444" s="921"/>
      <c r="H444" s="919"/>
      <c r="I444" s="920"/>
      <c r="J444" s="920"/>
      <c r="K444" s="920"/>
      <c r="L444" s="921"/>
    </row>
    <row r="445" spans="2:12" x14ac:dyDescent="0.3">
      <c r="B445" s="919"/>
      <c r="C445" s="920"/>
      <c r="D445" s="920"/>
      <c r="E445" s="920"/>
      <c r="F445" s="920"/>
      <c r="G445" s="921"/>
      <c r="H445" s="919"/>
      <c r="I445" s="920"/>
      <c r="J445" s="920"/>
      <c r="K445" s="920"/>
      <c r="L445" s="921"/>
    </row>
    <row r="446" spans="2:12" x14ac:dyDescent="0.3">
      <c r="B446" s="919"/>
      <c r="C446" s="920"/>
      <c r="D446" s="920"/>
      <c r="E446" s="920"/>
      <c r="F446" s="920"/>
      <c r="G446" s="921"/>
      <c r="H446" s="919"/>
      <c r="I446" s="920"/>
      <c r="J446" s="920"/>
      <c r="K446" s="920"/>
      <c r="L446" s="921"/>
    </row>
    <row r="447" spans="2:12" x14ac:dyDescent="0.3">
      <c r="B447" s="919"/>
      <c r="C447" s="920"/>
      <c r="D447" s="920"/>
      <c r="E447" s="920"/>
      <c r="F447" s="920"/>
      <c r="G447" s="921"/>
      <c r="H447" s="919"/>
      <c r="I447" s="920"/>
      <c r="J447" s="920"/>
      <c r="K447" s="920"/>
      <c r="L447" s="921"/>
    </row>
    <row r="448" spans="2:12" x14ac:dyDescent="0.3">
      <c r="B448" s="919"/>
      <c r="C448" s="920"/>
      <c r="D448" s="920"/>
      <c r="E448" s="920"/>
      <c r="F448" s="920"/>
      <c r="G448" s="921"/>
      <c r="H448" s="919"/>
      <c r="I448" s="920"/>
      <c r="J448" s="920"/>
      <c r="K448" s="920"/>
      <c r="L448" s="921"/>
    </row>
    <row r="449" spans="2:12" x14ac:dyDescent="0.3">
      <c r="B449" s="919"/>
      <c r="C449" s="920"/>
      <c r="D449" s="920"/>
      <c r="E449" s="920"/>
      <c r="F449" s="920"/>
      <c r="G449" s="921"/>
      <c r="H449" s="919"/>
      <c r="I449" s="920"/>
      <c r="J449" s="920"/>
      <c r="K449" s="920"/>
      <c r="L449" s="921"/>
    </row>
    <row r="450" spans="2:12" x14ac:dyDescent="0.3">
      <c r="B450" s="919"/>
      <c r="C450" s="920"/>
      <c r="D450" s="920"/>
      <c r="E450" s="920"/>
      <c r="F450" s="920"/>
      <c r="G450" s="921"/>
      <c r="H450" s="919"/>
      <c r="I450" s="920"/>
      <c r="J450" s="920"/>
      <c r="K450" s="920"/>
      <c r="L450" s="921"/>
    </row>
    <row r="451" spans="2:12" x14ac:dyDescent="0.3">
      <c r="B451" s="919"/>
      <c r="C451" s="920"/>
      <c r="D451" s="920"/>
      <c r="E451" s="920"/>
      <c r="F451" s="920"/>
      <c r="G451" s="921"/>
      <c r="H451" s="919"/>
      <c r="I451" s="920"/>
      <c r="J451" s="920"/>
      <c r="K451" s="920"/>
      <c r="L451" s="921"/>
    </row>
    <row r="452" spans="2:12" x14ac:dyDescent="0.3">
      <c r="B452" s="919"/>
      <c r="C452" s="920"/>
      <c r="D452" s="920"/>
      <c r="E452" s="920"/>
      <c r="F452" s="920"/>
      <c r="G452" s="921"/>
      <c r="H452" s="919"/>
      <c r="I452" s="920"/>
      <c r="J452" s="920"/>
      <c r="K452" s="920"/>
      <c r="L452" s="921"/>
    </row>
    <row r="453" spans="2:12" x14ac:dyDescent="0.3">
      <c r="B453" s="919"/>
      <c r="C453" s="920"/>
      <c r="D453" s="920"/>
      <c r="E453" s="920"/>
      <c r="F453" s="920"/>
      <c r="G453" s="921"/>
      <c r="H453" s="919"/>
      <c r="I453" s="920"/>
      <c r="J453" s="920"/>
      <c r="K453" s="920"/>
      <c r="L453" s="921"/>
    </row>
    <row r="454" spans="2:12" x14ac:dyDescent="0.3">
      <c r="B454" s="919"/>
      <c r="C454" s="920"/>
      <c r="D454" s="920"/>
      <c r="E454" s="920"/>
      <c r="F454" s="920"/>
      <c r="G454" s="921"/>
      <c r="H454" s="919"/>
      <c r="I454" s="920"/>
      <c r="J454" s="920"/>
      <c r="K454" s="920"/>
      <c r="L454" s="921"/>
    </row>
    <row r="455" spans="2:12" x14ac:dyDescent="0.3">
      <c r="B455" s="919"/>
      <c r="C455" s="920"/>
      <c r="D455" s="920"/>
      <c r="E455" s="920"/>
      <c r="F455" s="920"/>
      <c r="G455" s="921"/>
      <c r="H455" s="919"/>
      <c r="I455" s="920"/>
      <c r="J455" s="920"/>
      <c r="K455" s="920"/>
      <c r="L455" s="921"/>
    </row>
    <row r="456" spans="2:12" x14ac:dyDescent="0.3">
      <c r="B456" s="919"/>
      <c r="C456" s="920"/>
      <c r="D456" s="920"/>
      <c r="E456" s="920"/>
      <c r="F456" s="920"/>
      <c r="G456" s="921"/>
      <c r="H456" s="919"/>
      <c r="I456" s="920"/>
      <c r="J456" s="920"/>
      <c r="K456" s="920"/>
      <c r="L456" s="921"/>
    </row>
    <row r="457" spans="2:12" x14ac:dyDescent="0.3">
      <c r="B457" s="1019" t="s">
        <v>1084</v>
      </c>
      <c r="C457" s="1020"/>
      <c r="D457" s="1020"/>
      <c r="E457" s="1020"/>
      <c r="F457" s="1020"/>
      <c r="G457" s="1020"/>
      <c r="H457" s="1019" t="s">
        <v>981</v>
      </c>
      <c r="I457" s="1020"/>
      <c r="J457" s="1020"/>
      <c r="K457" s="1020"/>
      <c r="L457" s="1020"/>
    </row>
    <row r="458" spans="2:12" x14ac:dyDescent="0.3">
      <c r="B458" s="1020"/>
      <c r="C458" s="1020"/>
      <c r="D458" s="1020"/>
      <c r="E458" s="1020"/>
      <c r="F458" s="1020"/>
      <c r="G458" s="1020"/>
      <c r="H458" s="1020"/>
      <c r="I458" s="1020"/>
      <c r="J458" s="1020"/>
      <c r="K458" s="1020"/>
      <c r="L458" s="1020"/>
    </row>
    <row r="459" spans="2:12" x14ac:dyDescent="0.3">
      <c r="B459" s="919" t="s">
        <v>812</v>
      </c>
      <c r="C459" s="920"/>
      <c r="D459" s="920"/>
      <c r="E459" s="920"/>
      <c r="F459" s="920"/>
      <c r="G459" s="921"/>
      <c r="H459" s="919" t="s">
        <v>813</v>
      </c>
      <c r="I459" s="920"/>
      <c r="J459" s="920"/>
      <c r="K459" s="920"/>
      <c r="L459" s="921"/>
    </row>
    <row r="460" spans="2:12" x14ac:dyDescent="0.3">
      <c r="B460" s="919"/>
      <c r="C460" s="920"/>
      <c r="D460" s="920"/>
      <c r="E460" s="920"/>
      <c r="F460" s="920"/>
      <c r="G460" s="921"/>
      <c r="H460" s="919"/>
      <c r="I460" s="920"/>
      <c r="J460" s="920"/>
      <c r="K460" s="920"/>
      <c r="L460" s="921"/>
    </row>
    <row r="461" spans="2:12" x14ac:dyDescent="0.3">
      <c r="B461" s="919"/>
      <c r="C461" s="920"/>
      <c r="D461" s="920"/>
      <c r="E461" s="920"/>
      <c r="F461" s="920"/>
      <c r="G461" s="921"/>
      <c r="H461" s="919"/>
      <c r="I461" s="920"/>
      <c r="J461" s="920"/>
      <c r="K461" s="920"/>
      <c r="L461" s="921"/>
    </row>
    <row r="462" spans="2:12" x14ac:dyDescent="0.3">
      <c r="B462" s="919"/>
      <c r="C462" s="920"/>
      <c r="D462" s="920"/>
      <c r="E462" s="920"/>
      <c r="F462" s="920"/>
      <c r="G462" s="921"/>
      <c r="H462" s="919"/>
      <c r="I462" s="920"/>
      <c r="J462" s="920"/>
      <c r="K462" s="920"/>
      <c r="L462" s="921"/>
    </row>
    <row r="463" spans="2:12" x14ac:dyDescent="0.3">
      <c r="B463" s="919"/>
      <c r="C463" s="920"/>
      <c r="D463" s="920"/>
      <c r="E463" s="920"/>
      <c r="F463" s="920"/>
      <c r="G463" s="921"/>
      <c r="H463" s="919"/>
      <c r="I463" s="920"/>
      <c r="J463" s="920"/>
      <c r="K463" s="920"/>
      <c r="L463" s="921"/>
    </row>
    <row r="464" spans="2:12" x14ac:dyDescent="0.3">
      <c r="B464" s="919"/>
      <c r="C464" s="920"/>
      <c r="D464" s="920"/>
      <c r="E464" s="920"/>
      <c r="F464" s="920"/>
      <c r="G464" s="921"/>
      <c r="H464" s="919"/>
      <c r="I464" s="920"/>
      <c r="J464" s="920"/>
      <c r="K464" s="920"/>
      <c r="L464" s="921"/>
    </row>
    <row r="465" spans="2:12" x14ac:dyDescent="0.3">
      <c r="B465" s="919"/>
      <c r="C465" s="920"/>
      <c r="D465" s="920"/>
      <c r="E465" s="920"/>
      <c r="F465" s="920"/>
      <c r="G465" s="921"/>
      <c r="H465" s="919"/>
      <c r="I465" s="920"/>
      <c r="J465" s="920"/>
      <c r="K465" s="920"/>
      <c r="L465" s="921"/>
    </row>
    <row r="466" spans="2:12" x14ac:dyDescent="0.3">
      <c r="B466" s="919"/>
      <c r="C466" s="920"/>
      <c r="D466" s="920"/>
      <c r="E466" s="920"/>
      <c r="F466" s="920"/>
      <c r="G466" s="921"/>
      <c r="H466" s="919"/>
      <c r="I466" s="920"/>
      <c r="J466" s="920"/>
      <c r="K466" s="920"/>
      <c r="L466" s="921"/>
    </row>
    <row r="467" spans="2:12" x14ac:dyDescent="0.3">
      <c r="B467" s="919"/>
      <c r="C467" s="920"/>
      <c r="D467" s="920"/>
      <c r="E467" s="920"/>
      <c r="F467" s="920"/>
      <c r="G467" s="921"/>
      <c r="H467" s="919"/>
      <c r="I467" s="920"/>
      <c r="J467" s="920"/>
      <c r="K467" s="920"/>
      <c r="L467" s="921"/>
    </row>
    <row r="468" spans="2:12" x14ac:dyDescent="0.3">
      <c r="B468" s="919"/>
      <c r="C468" s="920"/>
      <c r="D468" s="920"/>
      <c r="E468" s="920"/>
      <c r="F468" s="920"/>
      <c r="G468" s="921"/>
      <c r="H468" s="919"/>
      <c r="I468" s="920"/>
      <c r="J468" s="920"/>
      <c r="K468" s="920"/>
      <c r="L468" s="921"/>
    </row>
    <row r="469" spans="2:12" x14ac:dyDescent="0.3">
      <c r="B469" s="919"/>
      <c r="C469" s="920"/>
      <c r="D469" s="920"/>
      <c r="E469" s="920"/>
      <c r="F469" s="920"/>
      <c r="G469" s="921"/>
      <c r="H469" s="919"/>
      <c r="I469" s="920"/>
      <c r="J469" s="920"/>
      <c r="K469" s="920"/>
      <c r="L469" s="921"/>
    </row>
    <row r="470" spans="2:12" x14ac:dyDescent="0.3">
      <c r="B470" s="919"/>
      <c r="C470" s="920"/>
      <c r="D470" s="920"/>
      <c r="E470" s="920"/>
      <c r="F470" s="920"/>
      <c r="G470" s="921"/>
      <c r="H470" s="919"/>
      <c r="I470" s="920"/>
      <c r="J470" s="920"/>
      <c r="K470" s="920"/>
      <c r="L470" s="921"/>
    </row>
    <row r="471" spans="2:12" x14ac:dyDescent="0.3">
      <c r="B471" s="919"/>
      <c r="C471" s="920"/>
      <c r="D471" s="920"/>
      <c r="E471" s="920"/>
      <c r="F471" s="920"/>
      <c r="G471" s="921"/>
      <c r="H471" s="919"/>
      <c r="I471" s="920"/>
      <c r="J471" s="920"/>
      <c r="K471" s="920"/>
      <c r="L471" s="921"/>
    </row>
    <row r="472" spans="2:12" x14ac:dyDescent="0.3">
      <c r="B472" s="919"/>
      <c r="C472" s="920"/>
      <c r="D472" s="920"/>
      <c r="E472" s="920"/>
      <c r="F472" s="920"/>
      <c r="G472" s="921"/>
      <c r="H472" s="919"/>
      <c r="I472" s="920"/>
      <c r="J472" s="920"/>
      <c r="K472" s="920"/>
      <c r="L472" s="921"/>
    </row>
    <row r="473" spans="2:12" x14ac:dyDescent="0.3">
      <c r="B473" s="1019" t="s">
        <v>982</v>
      </c>
      <c r="C473" s="1020"/>
      <c r="D473" s="1020"/>
      <c r="E473" s="1020"/>
      <c r="F473" s="1020"/>
      <c r="G473" s="1020"/>
      <c r="H473" s="1019" t="s">
        <v>983</v>
      </c>
      <c r="I473" s="1020"/>
      <c r="J473" s="1020"/>
      <c r="K473" s="1020"/>
      <c r="L473" s="1020"/>
    </row>
    <row r="474" spans="2:12" x14ac:dyDescent="0.3">
      <c r="B474" s="1020"/>
      <c r="C474" s="1020"/>
      <c r="D474" s="1020"/>
      <c r="E474" s="1020"/>
      <c r="F474" s="1020"/>
      <c r="G474" s="1020"/>
      <c r="H474" s="1020"/>
      <c r="I474" s="1020"/>
      <c r="J474" s="1020"/>
      <c r="K474" s="1020"/>
      <c r="L474" s="1020"/>
    </row>
    <row r="475" spans="2:12" ht="15" customHeight="1" x14ac:dyDescent="0.3">
      <c r="B475" s="955" t="s">
        <v>812</v>
      </c>
      <c r="C475" s="956"/>
      <c r="D475" s="956"/>
      <c r="E475" s="956"/>
      <c r="F475" s="956"/>
      <c r="G475" s="957"/>
      <c r="H475" s="955" t="s">
        <v>813</v>
      </c>
      <c r="I475" s="956"/>
      <c r="J475" s="956"/>
      <c r="K475" s="956"/>
      <c r="L475" s="957"/>
    </row>
    <row r="476" spans="2:12" ht="15" customHeight="1" x14ac:dyDescent="0.3">
      <c r="B476" s="919"/>
      <c r="C476" s="920"/>
      <c r="D476" s="920"/>
      <c r="E476" s="920"/>
      <c r="F476" s="920"/>
      <c r="G476" s="921"/>
      <c r="H476" s="919"/>
      <c r="I476" s="920"/>
      <c r="J476" s="920"/>
      <c r="K476" s="920"/>
      <c r="L476" s="921"/>
    </row>
    <row r="477" spans="2:12" ht="15" customHeight="1" x14ac:dyDescent="0.3">
      <c r="B477" s="919"/>
      <c r="C477" s="920"/>
      <c r="D477" s="920"/>
      <c r="E477" s="920"/>
      <c r="F477" s="920"/>
      <c r="G477" s="921"/>
      <c r="H477" s="919"/>
      <c r="I477" s="920"/>
      <c r="J477" s="920"/>
      <c r="K477" s="920"/>
      <c r="L477" s="921"/>
    </row>
    <row r="478" spans="2:12" ht="15" customHeight="1" x14ac:dyDescent="0.3">
      <c r="B478" s="919"/>
      <c r="C478" s="920"/>
      <c r="D478" s="920"/>
      <c r="E478" s="920"/>
      <c r="F478" s="920"/>
      <c r="G478" s="921"/>
      <c r="H478" s="919"/>
      <c r="I478" s="920"/>
      <c r="J478" s="920"/>
      <c r="K478" s="920"/>
      <c r="L478" s="921"/>
    </row>
    <row r="479" spans="2:12" ht="15" customHeight="1" x14ac:dyDescent="0.3">
      <c r="B479" s="919"/>
      <c r="C479" s="920"/>
      <c r="D479" s="920"/>
      <c r="E479" s="920"/>
      <c r="F479" s="920"/>
      <c r="G479" s="921"/>
      <c r="H479" s="919"/>
      <c r="I479" s="920"/>
      <c r="J479" s="920"/>
      <c r="K479" s="920"/>
      <c r="L479" s="921"/>
    </row>
    <row r="480" spans="2:12" ht="15" customHeight="1" x14ac:dyDescent="0.3">
      <c r="B480" s="919"/>
      <c r="C480" s="920"/>
      <c r="D480" s="920"/>
      <c r="E480" s="920"/>
      <c r="F480" s="920"/>
      <c r="G480" s="921"/>
      <c r="H480" s="919"/>
      <c r="I480" s="920"/>
      <c r="J480" s="920"/>
      <c r="K480" s="920"/>
      <c r="L480" s="921"/>
    </row>
    <row r="481" spans="2:12" ht="15" customHeight="1" x14ac:dyDescent="0.3">
      <c r="B481" s="919"/>
      <c r="C481" s="920"/>
      <c r="D481" s="920"/>
      <c r="E481" s="920"/>
      <c r="F481" s="920"/>
      <c r="G481" s="921"/>
      <c r="H481" s="919"/>
      <c r="I481" s="920"/>
      <c r="J481" s="920"/>
      <c r="K481" s="920"/>
      <c r="L481" s="921"/>
    </row>
    <row r="482" spans="2:12" ht="15" customHeight="1" x14ac:dyDescent="0.3">
      <c r="B482" s="919"/>
      <c r="C482" s="920"/>
      <c r="D482" s="920"/>
      <c r="E482" s="920"/>
      <c r="F482" s="920"/>
      <c r="G482" s="921"/>
      <c r="H482" s="919"/>
      <c r="I482" s="920"/>
      <c r="J482" s="920"/>
      <c r="K482" s="920"/>
      <c r="L482" s="921"/>
    </row>
    <row r="483" spans="2:12" ht="15" customHeight="1" x14ac:dyDescent="0.3">
      <c r="B483" s="919"/>
      <c r="C483" s="920"/>
      <c r="D483" s="920"/>
      <c r="E483" s="920"/>
      <c r="F483" s="920"/>
      <c r="G483" s="921"/>
      <c r="H483" s="919"/>
      <c r="I483" s="920"/>
      <c r="J483" s="920"/>
      <c r="K483" s="920"/>
      <c r="L483" s="921"/>
    </row>
    <row r="484" spans="2:12" ht="15" customHeight="1" x14ac:dyDescent="0.3">
      <c r="B484" s="919"/>
      <c r="C484" s="920"/>
      <c r="D484" s="920"/>
      <c r="E484" s="920"/>
      <c r="F484" s="920"/>
      <c r="G484" s="921"/>
      <c r="H484" s="919"/>
      <c r="I484" s="920"/>
      <c r="J484" s="920"/>
      <c r="K484" s="920"/>
      <c r="L484" s="921"/>
    </row>
    <row r="485" spans="2:12" ht="15" customHeight="1" x14ac:dyDescent="0.3">
      <c r="B485" s="919"/>
      <c r="C485" s="920"/>
      <c r="D485" s="920"/>
      <c r="E485" s="920"/>
      <c r="F485" s="920"/>
      <c r="G485" s="921"/>
      <c r="H485" s="919"/>
      <c r="I485" s="920"/>
      <c r="J485" s="920"/>
      <c r="K485" s="920"/>
      <c r="L485" s="921"/>
    </row>
    <row r="486" spans="2:12" ht="15" customHeight="1" x14ac:dyDescent="0.3">
      <c r="B486" s="919"/>
      <c r="C486" s="920"/>
      <c r="D486" s="920"/>
      <c r="E486" s="920"/>
      <c r="F486" s="920"/>
      <c r="G486" s="921"/>
      <c r="H486" s="919"/>
      <c r="I486" s="920"/>
      <c r="J486" s="920"/>
      <c r="K486" s="920"/>
      <c r="L486" s="921"/>
    </row>
    <row r="487" spans="2:12" ht="15" customHeight="1" x14ac:dyDescent="0.3">
      <c r="B487" s="919"/>
      <c r="C487" s="920"/>
      <c r="D487" s="920"/>
      <c r="E487" s="920"/>
      <c r="F487" s="920"/>
      <c r="G487" s="921"/>
      <c r="H487" s="919"/>
      <c r="I487" s="920"/>
      <c r="J487" s="920"/>
      <c r="K487" s="920"/>
      <c r="L487" s="921"/>
    </row>
    <row r="488" spans="2:12" ht="15" customHeight="1" x14ac:dyDescent="0.3">
      <c r="B488" s="999"/>
      <c r="C488" s="1000"/>
      <c r="D488" s="1000"/>
      <c r="E488" s="1000"/>
      <c r="F488" s="1000"/>
      <c r="G488" s="1001"/>
      <c r="H488" s="999"/>
      <c r="I488" s="1000"/>
      <c r="J488" s="1000"/>
      <c r="K488" s="1000"/>
      <c r="L488" s="1001"/>
    </row>
    <row r="489" spans="2:12" x14ac:dyDescent="0.3">
      <c r="B489" s="993" t="s">
        <v>1085</v>
      </c>
      <c r="C489" s="994"/>
      <c r="D489" s="994"/>
      <c r="E489" s="994"/>
      <c r="F489" s="994"/>
      <c r="G489" s="995"/>
      <c r="H489" s="993" t="s">
        <v>1086</v>
      </c>
      <c r="I489" s="994"/>
      <c r="J489" s="994"/>
      <c r="K489" s="994"/>
      <c r="L489" s="995"/>
    </row>
    <row r="490" spans="2:12" x14ac:dyDescent="0.3">
      <c r="B490" s="996"/>
      <c r="C490" s="997"/>
      <c r="D490" s="997"/>
      <c r="E490" s="997"/>
      <c r="F490" s="997"/>
      <c r="G490" s="998"/>
      <c r="H490" s="996"/>
      <c r="I490" s="997"/>
      <c r="J490" s="997"/>
      <c r="K490" s="997"/>
      <c r="L490" s="998"/>
    </row>
    <row r="491" spans="2:12" x14ac:dyDescent="0.3">
      <c r="B491" s="955" t="s">
        <v>812</v>
      </c>
      <c r="C491" s="956"/>
      <c r="D491" s="956"/>
      <c r="E491" s="956"/>
      <c r="F491" s="956"/>
      <c r="G491" s="957"/>
      <c r="H491" s="955" t="s">
        <v>813</v>
      </c>
      <c r="I491" s="956"/>
      <c r="J491" s="956"/>
      <c r="K491" s="956"/>
      <c r="L491" s="957"/>
    </row>
    <row r="492" spans="2:12" x14ac:dyDescent="0.3">
      <c r="B492" s="919"/>
      <c r="C492" s="920"/>
      <c r="D492" s="920"/>
      <c r="E492" s="920"/>
      <c r="F492" s="920"/>
      <c r="G492" s="921"/>
      <c r="H492" s="919"/>
      <c r="I492" s="920"/>
      <c r="J492" s="920"/>
      <c r="K492" s="920"/>
      <c r="L492" s="921"/>
    </row>
    <row r="493" spans="2:12" x14ac:dyDescent="0.3">
      <c r="B493" s="919"/>
      <c r="C493" s="920"/>
      <c r="D493" s="920"/>
      <c r="E493" s="920"/>
      <c r="F493" s="920"/>
      <c r="G493" s="921"/>
      <c r="H493" s="919"/>
      <c r="I493" s="920"/>
      <c r="J493" s="920"/>
      <c r="K493" s="920"/>
      <c r="L493" s="921"/>
    </row>
    <row r="494" spans="2:12" x14ac:dyDescent="0.3">
      <c r="B494" s="919"/>
      <c r="C494" s="920"/>
      <c r="D494" s="920"/>
      <c r="E494" s="920"/>
      <c r="F494" s="920"/>
      <c r="G494" s="921"/>
      <c r="H494" s="919"/>
      <c r="I494" s="920"/>
      <c r="J494" s="920"/>
      <c r="K494" s="920"/>
      <c r="L494" s="921"/>
    </row>
    <row r="495" spans="2:12" x14ac:dyDescent="0.3">
      <c r="B495" s="919"/>
      <c r="C495" s="920"/>
      <c r="D495" s="920"/>
      <c r="E495" s="920"/>
      <c r="F495" s="920"/>
      <c r="G495" s="921"/>
      <c r="H495" s="919"/>
      <c r="I495" s="920"/>
      <c r="J495" s="920"/>
      <c r="K495" s="920"/>
      <c r="L495" s="921"/>
    </row>
    <row r="496" spans="2:12" x14ac:dyDescent="0.3">
      <c r="B496" s="919"/>
      <c r="C496" s="920"/>
      <c r="D496" s="920"/>
      <c r="E496" s="920"/>
      <c r="F496" s="920"/>
      <c r="G496" s="921"/>
      <c r="H496" s="919"/>
      <c r="I496" s="920"/>
      <c r="J496" s="920"/>
      <c r="K496" s="920"/>
      <c r="L496" s="921"/>
    </row>
    <row r="497" spans="2:12" x14ac:dyDescent="0.3">
      <c r="B497" s="919"/>
      <c r="C497" s="920"/>
      <c r="D497" s="920"/>
      <c r="E497" s="920"/>
      <c r="F497" s="920"/>
      <c r="G497" s="921"/>
      <c r="H497" s="919"/>
      <c r="I497" s="920"/>
      <c r="J497" s="920"/>
      <c r="K497" s="920"/>
      <c r="L497" s="921"/>
    </row>
    <row r="498" spans="2:12" x14ac:dyDescent="0.3">
      <c r="B498" s="919"/>
      <c r="C498" s="920"/>
      <c r="D498" s="920"/>
      <c r="E498" s="920"/>
      <c r="F498" s="920"/>
      <c r="G498" s="921"/>
      <c r="H498" s="919"/>
      <c r="I498" s="920"/>
      <c r="J498" s="920"/>
      <c r="K498" s="920"/>
      <c r="L498" s="921"/>
    </row>
    <row r="499" spans="2:12" x14ac:dyDescent="0.3">
      <c r="B499" s="919"/>
      <c r="C499" s="920"/>
      <c r="D499" s="920"/>
      <c r="E499" s="920"/>
      <c r="F499" s="920"/>
      <c r="G499" s="921"/>
      <c r="H499" s="919"/>
      <c r="I499" s="920"/>
      <c r="J499" s="920"/>
      <c r="K499" s="920"/>
      <c r="L499" s="921"/>
    </row>
    <row r="500" spans="2:12" x14ac:dyDescent="0.3">
      <c r="B500" s="919"/>
      <c r="C500" s="920"/>
      <c r="D500" s="920"/>
      <c r="E500" s="920"/>
      <c r="F500" s="920"/>
      <c r="G500" s="921"/>
      <c r="H500" s="919"/>
      <c r="I500" s="920"/>
      <c r="J500" s="920"/>
      <c r="K500" s="920"/>
      <c r="L500" s="921"/>
    </row>
    <row r="501" spans="2:12" x14ac:dyDescent="0.3">
      <c r="B501" s="919"/>
      <c r="C501" s="920"/>
      <c r="D501" s="920"/>
      <c r="E501" s="920"/>
      <c r="F501" s="920"/>
      <c r="G501" s="921"/>
      <c r="H501" s="919"/>
      <c r="I501" s="920"/>
      <c r="J501" s="920"/>
      <c r="K501" s="920"/>
      <c r="L501" s="921"/>
    </row>
    <row r="502" spans="2:12" x14ac:dyDescent="0.3">
      <c r="B502" s="919"/>
      <c r="C502" s="920"/>
      <c r="D502" s="920"/>
      <c r="E502" s="920"/>
      <c r="F502" s="920"/>
      <c r="G502" s="921"/>
      <c r="H502" s="919"/>
      <c r="I502" s="920"/>
      <c r="J502" s="920"/>
      <c r="K502" s="920"/>
      <c r="L502" s="921"/>
    </row>
    <row r="503" spans="2:12" x14ac:dyDescent="0.3">
      <c r="B503" s="919"/>
      <c r="C503" s="920"/>
      <c r="D503" s="920"/>
      <c r="E503" s="920"/>
      <c r="F503" s="920"/>
      <c r="G503" s="921"/>
      <c r="H503" s="919"/>
      <c r="I503" s="920"/>
      <c r="J503" s="920"/>
      <c r="K503" s="920"/>
      <c r="L503" s="921"/>
    </row>
    <row r="504" spans="2:12" x14ac:dyDescent="0.3">
      <c r="B504" s="999"/>
      <c r="C504" s="1000"/>
      <c r="D504" s="1000"/>
      <c r="E504" s="1000"/>
      <c r="F504" s="1000"/>
      <c r="G504" s="1001"/>
      <c r="H504" s="999"/>
      <c r="I504" s="1000"/>
      <c r="J504" s="1000"/>
      <c r="K504" s="1000"/>
      <c r="L504" s="1001"/>
    </row>
    <row r="505" spans="2:12" x14ac:dyDescent="0.3">
      <c r="B505" s="993" t="s">
        <v>1087</v>
      </c>
      <c r="C505" s="994"/>
      <c r="D505" s="994"/>
      <c r="E505" s="994"/>
      <c r="F505" s="994"/>
      <c r="G505" s="995"/>
      <c r="H505" s="993" t="s">
        <v>1088</v>
      </c>
      <c r="I505" s="994"/>
      <c r="J505" s="994"/>
      <c r="K505" s="994"/>
      <c r="L505" s="995"/>
    </row>
    <row r="506" spans="2:12" x14ac:dyDescent="0.3">
      <c r="B506" s="996"/>
      <c r="C506" s="997"/>
      <c r="D506" s="997"/>
      <c r="E506" s="997"/>
      <c r="F506" s="997"/>
      <c r="G506" s="998"/>
      <c r="H506" s="996"/>
      <c r="I506" s="997"/>
      <c r="J506" s="997"/>
      <c r="K506" s="997"/>
      <c r="L506" s="998"/>
    </row>
    <row r="507" spans="2:12" x14ac:dyDescent="0.3">
      <c r="B507" s="955" t="s">
        <v>812</v>
      </c>
      <c r="C507" s="956"/>
      <c r="D507" s="956"/>
      <c r="E507" s="956"/>
      <c r="F507" s="956"/>
      <c r="G507" s="957"/>
      <c r="H507" s="955" t="s">
        <v>813</v>
      </c>
      <c r="I507" s="956"/>
      <c r="J507" s="956"/>
      <c r="K507" s="956"/>
      <c r="L507" s="957"/>
    </row>
    <row r="508" spans="2:12" x14ac:dyDescent="0.3">
      <c r="B508" s="919"/>
      <c r="C508" s="920"/>
      <c r="D508" s="920"/>
      <c r="E508" s="920"/>
      <c r="F508" s="920"/>
      <c r="G508" s="921"/>
      <c r="H508" s="919"/>
      <c r="I508" s="920"/>
      <c r="J508" s="920"/>
      <c r="K508" s="920"/>
      <c r="L508" s="921"/>
    </row>
    <row r="509" spans="2:12" x14ac:dyDescent="0.3">
      <c r="B509" s="919"/>
      <c r="C509" s="920"/>
      <c r="D509" s="920"/>
      <c r="E509" s="920"/>
      <c r="F509" s="920"/>
      <c r="G509" s="921"/>
      <c r="H509" s="919"/>
      <c r="I509" s="920"/>
      <c r="J509" s="920"/>
      <c r="K509" s="920"/>
      <c r="L509" s="921"/>
    </row>
    <row r="510" spans="2:12" x14ac:dyDescent="0.3">
      <c r="B510" s="919"/>
      <c r="C510" s="920"/>
      <c r="D510" s="920"/>
      <c r="E510" s="920"/>
      <c r="F510" s="920"/>
      <c r="G510" s="921"/>
      <c r="H510" s="919"/>
      <c r="I510" s="920"/>
      <c r="J510" s="920"/>
      <c r="K510" s="920"/>
      <c r="L510" s="921"/>
    </row>
    <row r="511" spans="2:12" x14ac:dyDescent="0.3">
      <c r="B511" s="919"/>
      <c r="C511" s="920"/>
      <c r="D511" s="920"/>
      <c r="E511" s="920"/>
      <c r="F511" s="920"/>
      <c r="G511" s="921"/>
      <c r="H511" s="919"/>
      <c r="I511" s="920"/>
      <c r="J511" s="920"/>
      <c r="K511" s="920"/>
      <c r="L511" s="921"/>
    </row>
    <row r="512" spans="2:12" x14ac:dyDescent="0.3">
      <c r="B512" s="919"/>
      <c r="C512" s="920"/>
      <c r="D512" s="920"/>
      <c r="E512" s="920"/>
      <c r="F512" s="920"/>
      <c r="G512" s="921"/>
      <c r="H512" s="919"/>
      <c r="I512" s="920"/>
      <c r="J512" s="920"/>
      <c r="K512" s="920"/>
      <c r="L512" s="921"/>
    </row>
    <row r="513" spans="2:12" x14ac:dyDescent="0.3">
      <c r="B513" s="919"/>
      <c r="C513" s="920"/>
      <c r="D513" s="920"/>
      <c r="E513" s="920"/>
      <c r="F513" s="920"/>
      <c r="G513" s="921"/>
      <c r="H513" s="919"/>
      <c r="I513" s="920"/>
      <c r="J513" s="920"/>
      <c r="K513" s="920"/>
      <c r="L513" s="921"/>
    </row>
    <row r="514" spans="2:12" x14ac:dyDescent="0.3">
      <c r="B514" s="919"/>
      <c r="C514" s="920"/>
      <c r="D514" s="920"/>
      <c r="E514" s="920"/>
      <c r="F514" s="920"/>
      <c r="G514" s="921"/>
      <c r="H514" s="919"/>
      <c r="I514" s="920"/>
      <c r="J514" s="920"/>
      <c r="K514" s="920"/>
      <c r="L514" s="921"/>
    </row>
    <row r="515" spans="2:12" x14ac:dyDescent="0.3">
      <c r="B515" s="919"/>
      <c r="C515" s="920"/>
      <c r="D515" s="920"/>
      <c r="E515" s="920"/>
      <c r="F515" s="920"/>
      <c r="G515" s="921"/>
      <c r="H515" s="919"/>
      <c r="I515" s="920"/>
      <c r="J515" s="920"/>
      <c r="K515" s="920"/>
      <c r="L515" s="921"/>
    </row>
    <row r="516" spans="2:12" x14ac:dyDescent="0.3">
      <c r="B516" s="919"/>
      <c r="C516" s="920"/>
      <c r="D516" s="920"/>
      <c r="E516" s="920"/>
      <c r="F516" s="920"/>
      <c r="G516" s="921"/>
      <c r="H516" s="919"/>
      <c r="I516" s="920"/>
      <c r="J516" s="920"/>
      <c r="K516" s="920"/>
      <c r="L516" s="921"/>
    </row>
    <row r="517" spans="2:12" x14ac:dyDescent="0.3">
      <c r="B517" s="919"/>
      <c r="C517" s="920"/>
      <c r="D517" s="920"/>
      <c r="E517" s="920"/>
      <c r="F517" s="920"/>
      <c r="G517" s="921"/>
      <c r="H517" s="919"/>
      <c r="I517" s="920"/>
      <c r="J517" s="920"/>
      <c r="K517" s="920"/>
      <c r="L517" s="921"/>
    </row>
    <row r="518" spans="2:12" x14ac:dyDescent="0.3">
      <c r="B518" s="919"/>
      <c r="C518" s="920"/>
      <c r="D518" s="920"/>
      <c r="E518" s="920"/>
      <c r="F518" s="920"/>
      <c r="G518" s="921"/>
      <c r="H518" s="919"/>
      <c r="I518" s="920"/>
      <c r="J518" s="920"/>
      <c r="K518" s="920"/>
      <c r="L518" s="921"/>
    </row>
    <row r="519" spans="2:12" x14ac:dyDescent="0.3">
      <c r="B519" s="919"/>
      <c r="C519" s="920"/>
      <c r="D519" s="920"/>
      <c r="E519" s="920"/>
      <c r="F519" s="920"/>
      <c r="G519" s="921"/>
      <c r="H519" s="919"/>
      <c r="I519" s="920"/>
      <c r="J519" s="920"/>
      <c r="K519" s="920"/>
      <c r="L519" s="921"/>
    </row>
    <row r="520" spans="2:12" x14ac:dyDescent="0.3">
      <c r="B520" s="999"/>
      <c r="C520" s="1000"/>
      <c r="D520" s="1000"/>
      <c r="E520" s="1000"/>
      <c r="F520" s="1000"/>
      <c r="G520" s="1001"/>
      <c r="H520" s="999"/>
      <c r="I520" s="1000"/>
      <c r="J520" s="1000"/>
      <c r="K520" s="1000"/>
      <c r="L520" s="1001"/>
    </row>
    <row r="521" spans="2:12" x14ac:dyDescent="0.3">
      <c r="B521" s="993" t="s">
        <v>1089</v>
      </c>
      <c r="C521" s="994"/>
      <c r="D521" s="994"/>
      <c r="E521" s="994"/>
      <c r="F521" s="994"/>
      <c r="G521" s="995"/>
      <c r="H521" s="993" t="s">
        <v>1090</v>
      </c>
      <c r="I521" s="994"/>
      <c r="J521" s="994"/>
      <c r="K521" s="994"/>
      <c r="L521" s="995"/>
    </row>
    <row r="522" spans="2:12" x14ac:dyDescent="0.3">
      <c r="B522" s="996"/>
      <c r="C522" s="997"/>
      <c r="D522" s="997"/>
      <c r="E522" s="997"/>
      <c r="F522" s="997"/>
      <c r="G522" s="998"/>
      <c r="H522" s="996"/>
      <c r="I522" s="997"/>
      <c r="J522" s="997"/>
      <c r="K522" s="997"/>
      <c r="L522" s="998"/>
    </row>
    <row r="523" spans="2:12" x14ac:dyDescent="0.3">
      <c r="B523" s="955" t="s">
        <v>812</v>
      </c>
      <c r="C523" s="956"/>
      <c r="D523" s="956"/>
      <c r="E523" s="956"/>
      <c r="F523" s="956"/>
      <c r="G523" s="957"/>
      <c r="H523" s="955" t="s">
        <v>813</v>
      </c>
      <c r="I523" s="956"/>
      <c r="J523" s="956"/>
      <c r="K523" s="956"/>
      <c r="L523" s="957"/>
    </row>
    <row r="524" spans="2:12" x14ac:dyDescent="0.3">
      <c r="B524" s="919"/>
      <c r="C524" s="920"/>
      <c r="D524" s="920"/>
      <c r="E524" s="920"/>
      <c r="F524" s="920"/>
      <c r="G524" s="921"/>
      <c r="H524" s="919"/>
      <c r="I524" s="920"/>
      <c r="J524" s="920"/>
      <c r="K524" s="920"/>
      <c r="L524" s="921"/>
    </row>
    <row r="525" spans="2:12" x14ac:dyDescent="0.3">
      <c r="B525" s="919"/>
      <c r="C525" s="920"/>
      <c r="D525" s="920"/>
      <c r="E525" s="920"/>
      <c r="F525" s="920"/>
      <c r="G525" s="921"/>
      <c r="H525" s="919"/>
      <c r="I525" s="920"/>
      <c r="J525" s="920"/>
      <c r="K525" s="920"/>
      <c r="L525" s="921"/>
    </row>
    <row r="526" spans="2:12" x14ac:dyDescent="0.3">
      <c r="B526" s="919"/>
      <c r="C526" s="920"/>
      <c r="D526" s="920"/>
      <c r="E526" s="920"/>
      <c r="F526" s="920"/>
      <c r="G526" s="921"/>
      <c r="H526" s="919"/>
      <c r="I526" s="920"/>
      <c r="J526" s="920"/>
      <c r="K526" s="920"/>
      <c r="L526" s="921"/>
    </row>
    <row r="527" spans="2:12" x14ac:dyDescent="0.3">
      <c r="B527" s="919"/>
      <c r="C527" s="920"/>
      <c r="D527" s="920"/>
      <c r="E527" s="920"/>
      <c r="F527" s="920"/>
      <c r="G527" s="921"/>
      <c r="H527" s="919"/>
      <c r="I527" s="920"/>
      <c r="J527" s="920"/>
      <c r="K527" s="920"/>
      <c r="L527" s="921"/>
    </row>
    <row r="528" spans="2:12" x14ac:dyDescent="0.3">
      <c r="B528" s="919"/>
      <c r="C528" s="920"/>
      <c r="D528" s="920"/>
      <c r="E528" s="920"/>
      <c r="F528" s="920"/>
      <c r="G528" s="921"/>
      <c r="H528" s="919"/>
      <c r="I528" s="920"/>
      <c r="J528" s="920"/>
      <c r="K528" s="920"/>
      <c r="L528" s="921"/>
    </row>
    <row r="529" spans="2:12" x14ac:dyDescent="0.3">
      <c r="B529" s="919"/>
      <c r="C529" s="920"/>
      <c r="D529" s="920"/>
      <c r="E529" s="920"/>
      <c r="F529" s="920"/>
      <c r="G529" s="921"/>
      <c r="H529" s="919"/>
      <c r="I529" s="920"/>
      <c r="J529" s="920"/>
      <c r="K529" s="920"/>
      <c r="L529" s="921"/>
    </row>
    <row r="530" spans="2:12" x14ac:dyDescent="0.3">
      <c r="B530" s="919"/>
      <c r="C530" s="920"/>
      <c r="D530" s="920"/>
      <c r="E530" s="920"/>
      <c r="F530" s="920"/>
      <c r="G530" s="921"/>
      <c r="H530" s="919"/>
      <c r="I530" s="920"/>
      <c r="J530" s="920"/>
      <c r="K530" s="920"/>
      <c r="L530" s="921"/>
    </row>
    <row r="531" spans="2:12" x14ac:dyDescent="0.3">
      <c r="B531" s="919"/>
      <c r="C531" s="920"/>
      <c r="D531" s="920"/>
      <c r="E531" s="920"/>
      <c r="F531" s="920"/>
      <c r="G531" s="921"/>
      <c r="H531" s="919"/>
      <c r="I531" s="920"/>
      <c r="J531" s="920"/>
      <c r="K531" s="920"/>
      <c r="L531" s="921"/>
    </row>
    <row r="532" spans="2:12" x14ac:dyDescent="0.3">
      <c r="B532" s="919"/>
      <c r="C532" s="920"/>
      <c r="D532" s="920"/>
      <c r="E532" s="920"/>
      <c r="F532" s="920"/>
      <c r="G532" s="921"/>
      <c r="H532" s="919"/>
      <c r="I532" s="920"/>
      <c r="J532" s="920"/>
      <c r="K532" s="920"/>
      <c r="L532" s="921"/>
    </row>
    <row r="533" spans="2:12" x14ac:dyDescent="0.3">
      <c r="B533" s="919"/>
      <c r="C533" s="920"/>
      <c r="D533" s="920"/>
      <c r="E533" s="920"/>
      <c r="F533" s="920"/>
      <c r="G533" s="921"/>
      <c r="H533" s="919"/>
      <c r="I533" s="920"/>
      <c r="J533" s="920"/>
      <c r="K533" s="920"/>
      <c r="L533" s="921"/>
    </row>
    <row r="534" spans="2:12" x14ac:dyDescent="0.3">
      <c r="B534" s="919"/>
      <c r="C534" s="920"/>
      <c r="D534" s="920"/>
      <c r="E534" s="920"/>
      <c r="F534" s="920"/>
      <c r="G534" s="921"/>
      <c r="H534" s="919"/>
      <c r="I534" s="920"/>
      <c r="J534" s="920"/>
      <c r="K534" s="920"/>
      <c r="L534" s="921"/>
    </row>
    <row r="535" spans="2:12" x14ac:dyDescent="0.3">
      <c r="B535" s="919"/>
      <c r="C535" s="920"/>
      <c r="D535" s="920"/>
      <c r="E535" s="920"/>
      <c r="F535" s="920"/>
      <c r="G535" s="921"/>
      <c r="H535" s="919"/>
      <c r="I535" s="920"/>
      <c r="J535" s="920"/>
      <c r="K535" s="920"/>
      <c r="L535" s="921"/>
    </row>
    <row r="536" spans="2:12" x14ac:dyDescent="0.3">
      <c r="B536" s="999"/>
      <c r="C536" s="1000"/>
      <c r="D536" s="1000"/>
      <c r="E536" s="1000"/>
      <c r="F536" s="1000"/>
      <c r="G536" s="1001"/>
      <c r="H536" s="999"/>
      <c r="I536" s="1000"/>
      <c r="J536" s="1000"/>
      <c r="K536" s="1000"/>
      <c r="L536" s="1001"/>
    </row>
    <row r="537" spans="2:12" x14ac:dyDescent="0.3">
      <c r="B537" s="993" t="s">
        <v>875</v>
      </c>
      <c r="C537" s="994"/>
      <c r="D537" s="994"/>
      <c r="E537" s="994"/>
      <c r="F537" s="994"/>
      <c r="G537" s="995"/>
      <c r="H537" s="993" t="s">
        <v>944</v>
      </c>
      <c r="I537" s="994"/>
      <c r="J537" s="994"/>
      <c r="K537" s="994"/>
      <c r="L537" s="995"/>
    </row>
    <row r="538" spans="2:12" x14ac:dyDescent="0.3">
      <c r="B538" s="996"/>
      <c r="C538" s="997"/>
      <c r="D538" s="997"/>
      <c r="E538" s="997"/>
      <c r="F538" s="997"/>
      <c r="G538" s="998"/>
      <c r="H538" s="996"/>
      <c r="I538" s="997"/>
      <c r="J538" s="997"/>
      <c r="K538" s="997"/>
      <c r="L538" s="998"/>
    </row>
    <row r="539" spans="2:12" x14ac:dyDescent="0.3">
      <c r="B539" s="955" t="s">
        <v>812</v>
      </c>
      <c r="C539" s="956"/>
      <c r="D539" s="956"/>
      <c r="E539" s="956"/>
      <c r="F539" s="956"/>
      <c r="G539" s="957"/>
      <c r="H539" s="955" t="s">
        <v>813</v>
      </c>
      <c r="I539" s="956"/>
      <c r="J539" s="956"/>
      <c r="K539" s="956"/>
      <c r="L539" s="957"/>
    </row>
    <row r="540" spans="2:12" x14ac:dyDescent="0.3">
      <c r="B540" s="919"/>
      <c r="C540" s="920"/>
      <c r="D540" s="920"/>
      <c r="E540" s="920"/>
      <c r="F540" s="920"/>
      <c r="G540" s="921"/>
      <c r="H540" s="919"/>
      <c r="I540" s="920"/>
      <c r="J540" s="920"/>
      <c r="K540" s="920"/>
      <c r="L540" s="921"/>
    </row>
    <row r="541" spans="2:12" x14ac:dyDescent="0.3">
      <c r="B541" s="919"/>
      <c r="C541" s="920"/>
      <c r="D541" s="920"/>
      <c r="E541" s="920"/>
      <c r="F541" s="920"/>
      <c r="G541" s="921"/>
      <c r="H541" s="919"/>
      <c r="I541" s="920"/>
      <c r="J541" s="920"/>
      <c r="K541" s="920"/>
      <c r="L541" s="921"/>
    </row>
    <row r="542" spans="2:12" x14ac:dyDescent="0.3">
      <c r="B542" s="919"/>
      <c r="C542" s="920"/>
      <c r="D542" s="920"/>
      <c r="E542" s="920"/>
      <c r="F542" s="920"/>
      <c r="G542" s="921"/>
      <c r="H542" s="919"/>
      <c r="I542" s="920"/>
      <c r="J542" s="920"/>
      <c r="K542" s="920"/>
      <c r="L542" s="921"/>
    </row>
    <row r="543" spans="2:12" x14ac:dyDescent="0.3">
      <c r="B543" s="919"/>
      <c r="C543" s="920"/>
      <c r="D543" s="920"/>
      <c r="E543" s="920"/>
      <c r="F543" s="920"/>
      <c r="G543" s="921"/>
      <c r="H543" s="919"/>
      <c r="I543" s="920"/>
      <c r="J543" s="920"/>
      <c r="K543" s="920"/>
      <c r="L543" s="921"/>
    </row>
    <row r="544" spans="2:12" x14ac:dyDescent="0.3">
      <c r="B544" s="919"/>
      <c r="C544" s="920"/>
      <c r="D544" s="920"/>
      <c r="E544" s="920"/>
      <c r="F544" s="920"/>
      <c r="G544" s="921"/>
      <c r="H544" s="919"/>
      <c r="I544" s="920"/>
      <c r="J544" s="920"/>
      <c r="K544" s="920"/>
      <c r="L544" s="921"/>
    </row>
    <row r="545" spans="2:12" x14ac:dyDescent="0.3">
      <c r="B545" s="919"/>
      <c r="C545" s="920"/>
      <c r="D545" s="920"/>
      <c r="E545" s="920"/>
      <c r="F545" s="920"/>
      <c r="G545" s="921"/>
      <c r="H545" s="919"/>
      <c r="I545" s="920"/>
      <c r="J545" s="920"/>
      <c r="K545" s="920"/>
      <c r="L545" s="921"/>
    </row>
    <row r="546" spans="2:12" x14ac:dyDescent="0.3">
      <c r="B546" s="919"/>
      <c r="C546" s="920"/>
      <c r="D546" s="920"/>
      <c r="E546" s="920"/>
      <c r="F546" s="920"/>
      <c r="G546" s="921"/>
      <c r="H546" s="919"/>
      <c r="I546" s="920"/>
      <c r="J546" s="920"/>
      <c r="K546" s="920"/>
      <c r="L546" s="921"/>
    </row>
    <row r="547" spans="2:12" x14ac:dyDescent="0.3">
      <c r="B547" s="919"/>
      <c r="C547" s="920"/>
      <c r="D547" s="920"/>
      <c r="E547" s="920"/>
      <c r="F547" s="920"/>
      <c r="G547" s="921"/>
      <c r="H547" s="919"/>
      <c r="I547" s="920"/>
      <c r="J547" s="920"/>
      <c r="K547" s="920"/>
      <c r="L547" s="921"/>
    </row>
    <row r="548" spans="2:12" x14ac:dyDescent="0.3">
      <c r="B548" s="919"/>
      <c r="C548" s="920"/>
      <c r="D548" s="920"/>
      <c r="E548" s="920"/>
      <c r="F548" s="920"/>
      <c r="G548" s="921"/>
      <c r="H548" s="919"/>
      <c r="I548" s="920"/>
      <c r="J548" s="920"/>
      <c r="K548" s="920"/>
      <c r="L548" s="921"/>
    </row>
    <row r="549" spans="2:12" x14ac:dyDescent="0.3">
      <c r="B549" s="919"/>
      <c r="C549" s="920"/>
      <c r="D549" s="920"/>
      <c r="E549" s="920"/>
      <c r="F549" s="920"/>
      <c r="G549" s="921"/>
      <c r="H549" s="919"/>
      <c r="I549" s="920"/>
      <c r="J549" s="920"/>
      <c r="K549" s="920"/>
      <c r="L549" s="921"/>
    </row>
    <row r="550" spans="2:12" x14ac:dyDescent="0.3">
      <c r="B550" s="919"/>
      <c r="C550" s="920"/>
      <c r="D550" s="920"/>
      <c r="E550" s="920"/>
      <c r="F550" s="920"/>
      <c r="G550" s="921"/>
      <c r="H550" s="919"/>
      <c r="I550" s="920"/>
      <c r="J550" s="920"/>
      <c r="K550" s="920"/>
      <c r="L550" s="921"/>
    </row>
    <row r="551" spans="2:12" x14ac:dyDescent="0.3">
      <c r="B551" s="919"/>
      <c r="C551" s="920"/>
      <c r="D551" s="920"/>
      <c r="E551" s="920"/>
      <c r="F551" s="920"/>
      <c r="G551" s="921"/>
      <c r="H551" s="919"/>
      <c r="I551" s="920"/>
      <c r="J551" s="920"/>
      <c r="K551" s="920"/>
      <c r="L551" s="921"/>
    </row>
    <row r="552" spans="2:12" x14ac:dyDescent="0.3">
      <c r="B552" s="999"/>
      <c r="C552" s="1000"/>
      <c r="D552" s="1000"/>
      <c r="E552" s="1000"/>
      <c r="F552" s="1000"/>
      <c r="G552" s="1001"/>
      <c r="H552" s="999"/>
      <c r="I552" s="1000"/>
      <c r="J552" s="1000"/>
      <c r="K552" s="1000"/>
      <c r="L552" s="1001"/>
    </row>
    <row r="553" spans="2:12" x14ac:dyDescent="0.3">
      <c r="B553" s="1007" t="s">
        <v>802</v>
      </c>
      <c r="C553" s="994"/>
      <c r="D553" s="994"/>
      <c r="E553" s="994"/>
      <c r="F553" s="994"/>
      <c r="G553" s="995"/>
      <c r="H553" s="993" t="s">
        <v>823</v>
      </c>
      <c r="I553" s="994"/>
      <c r="J553" s="994"/>
      <c r="K553" s="994"/>
      <c r="L553" s="995"/>
    </row>
    <row r="554" spans="2:12" x14ac:dyDescent="0.3">
      <c r="B554" s="996"/>
      <c r="C554" s="997"/>
      <c r="D554" s="997"/>
      <c r="E554" s="997"/>
      <c r="F554" s="997"/>
      <c r="G554" s="998"/>
      <c r="H554" s="996"/>
      <c r="I554" s="997"/>
      <c r="J554" s="997"/>
      <c r="K554" s="997"/>
      <c r="L554" s="998"/>
    </row>
    <row r="555" spans="2:12" x14ac:dyDescent="0.3">
      <c r="B555" s="955" t="s">
        <v>812</v>
      </c>
      <c r="C555" s="956"/>
      <c r="D555" s="956"/>
      <c r="E555" s="956"/>
      <c r="F555" s="956"/>
      <c r="G555" s="957"/>
      <c r="H555" s="955" t="s">
        <v>813</v>
      </c>
      <c r="I555" s="956"/>
      <c r="J555" s="956"/>
      <c r="K555" s="956"/>
      <c r="L555" s="957"/>
    </row>
    <row r="556" spans="2:12" x14ac:dyDescent="0.3">
      <c r="B556" s="919"/>
      <c r="C556" s="920"/>
      <c r="D556" s="920"/>
      <c r="E556" s="920"/>
      <c r="F556" s="920"/>
      <c r="G556" s="921"/>
      <c r="H556" s="919"/>
      <c r="I556" s="920"/>
      <c r="J556" s="920"/>
      <c r="K556" s="920"/>
      <c r="L556" s="921"/>
    </row>
    <row r="557" spans="2:12" x14ac:dyDescent="0.3">
      <c r="B557" s="919"/>
      <c r="C557" s="920"/>
      <c r="D557" s="920"/>
      <c r="E557" s="920"/>
      <c r="F557" s="920"/>
      <c r="G557" s="921"/>
      <c r="H557" s="919"/>
      <c r="I557" s="920"/>
      <c r="J557" s="920"/>
      <c r="K557" s="920"/>
      <c r="L557" s="921"/>
    </row>
    <row r="558" spans="2:12" x14ac:dyDescent="0.3">
      <c r="B558" s="919"/>
      <c r="C558" s="920"/>
      <c r="D558" s="920"/>
      <c r="E558" s="920"/>
      <c r="F558" s="920"/>
      <c r="G558" s="921"/>
      <c r="H558" s="919"/>
      <c r="I558" s="920"/>
      <c r="J558" s="920"/>
      <c r="K558" s="920"/>
      <c r="L558" s="921"/>
    </row>
    <row r="559" spans="2:12" x14ac:dyDescent="0.3">
      <c r="B559" s="919"/>
      <c r="C559" s="920"/>
      <c r="D559" s="920"/>
      <c r="E559" s="920"/>
      <c r="F559" s="920"/>
      <c r="G559" s="921"/>
      <c r="H559" s="919"/>
      <c r="I559" s="920"/>
      <c r="J559" s="920"/>
      <c r="K559" s="920"/>
      <c r="L559" s="921"/>
    </row>
    <row r="560" spans="2:12" x14ac:dyDescent="0.3">
      <c r="B560" s="919"/>
      <c r="C560" s="920"/>
      <c r="D560" s="920"/>
      <c r="E560" s="920"/>
      <c r="F560" s="920"/>
      <c r="G560" s="921"/>
      <c r="H560" s="919"/>
      <c r="I560" s="920"/>
      <c r="J560" s="920"/>
      <c r="K560" s="920"/>
      <c r="L560" s="921"/>
    </row>
    <row r="561" spans="2:12" x14ac:dyDescent="0.3">
      <c r="B561" s="919"/>
      <c r="C561" s="920"/>
      <c r="D561" s="920"/>
      <c r="E561" s="920"/>
      <c r="F561" s="920"/>
      <c r="G561" s="921"/>
      <c r="H561" s="919"/>
      <c r="I561" s="920"/>
      <c r="J561" s="920"/>
      <c r="K561" s="920"/>
      <c r="L561" s="921"/>
    </row>
    <row r="562" spans="2:12" x14ac:dyDescent="0.3">
      <c r="B562" s="919"/>
      <c r="C562" s="920"/>
      <c r="D562" s="920"/>
      <c r="E562" s="920"/>
      <c r="F562" s="920"/>
      <c r="G562" s="921"/>
      <c r="H562" s="919"/>
      <c r="I562" s="920"/>
      <c r="J562" s="920"/>
      <c r="K562" s="920"/>
      <c r="L562" s="921"/>
    </row>
    <row r="563" spans="2:12" x14ac:dyDescent="0.3">
      <c r="B563" s="919"/>
      <c r="C563" s="920"/>
      <c r="D563" s="920"/>
      <c r="E563" s="920"/>
      <c r="F563" s="920"/>
      <c r="G563" s="921"/>
      <c r="H563" s="919"/>
      <c r="I563" s="920"/>
      <c r="J563" s="920"/>
      <c r="K563" s="920"/>
      <c r="L563" s="921"/>
    </row>
    <row r="564" spans="2:12" x14ac:dyDescent="0.3">
      <c r="B564" s="919"/>
      <c r="C564" s="920"/>
      <c r="D564" s="920"/>
      <c r="E564" s="920"/>
      <c r="F564" s="920"/>
      <c r="G564" s="921"/>
      <c r="H564" s="919"/>
      <c r="I564" s="920"/>
      <c r="J564" s="920"/>
      <c r="K564" s="920"/>
      <c r="L564" s="921"/>
    </row>
    <row r="565" spans="2:12" x14ac:dyDescent="0.3">
      <c r="B565" s="919"/>
      <c r="C565" s="920"/>
      <c r="D565" s="920"/>
      <c r="E565" s="920"/>
      <c r="F565" s="920"/>
      <c r="G565" s="921"/>
      <c r="H565" s="919"/>
      <c r="I565" s="920"/>
      <c r="J565" s="920"/>
      <c r="K565" s="920"/>
      <c r="L565" s="921"/>
    </row>
    <row r="566" spans="2:12" x14ac:dyDescent="0.3">
      <c r="B566" s="919"/>
      <c r="C566" s="920"/>
      <c r="D566" s="920"/>
      <c r="E566" s="920"/>
      <c r="F566" s="920"/>
      <c r="G566" s="921"/>
      <c r="H566" s="919"/>
      <c r="I566" s="920"/>
      <c r="J566" s="920"/>
      <c r="K566" s="920"/>
      <c r="L566" s="921"/>
    </row>
    <row r="567" spans="2:12" x14ac:dyDescent="0.3">
      <c r="B567" s="919"/>
      <c r="C567" s="920"/>
      <c r="D567" s="920"/>
      <c r="E567" s="920"/>
      <c r="F567" s="920"/>
      <c r="G567" s="921"/>
      <c r="H567" s="919"/>
      <c r="I567" s="920"/>
      <c r="J567" s="920"/>
      <c r="K567" s="920"/>
      <c r="L567" s="921"/>
    </row>
    <row r="568" spans="2:12" x14ac:dyDescent="0.3">
      <c r="B568" s="999"/>
      <c r="C568" s="1000"/>
      <c r="D568" s="1000"/>
      <c r="E568" s="1000"/>
      <c r="F568" s="1000"/>
      <c r="G568" s="1001"/>
      <c r="H568" s="999"/>
      <c r="I568" s="1000"/>
      <c r="J568" s="1000"/>
      <c r="K568" s="1000"/>
      <c r="L568" s="1001"/>
    </row>
    <row r="569" spans="2:12" x14ac:dyDescent="0.3">
      <c r="B569" s="1007" t="s">
        <v>803</v>
      </c>
      <c r="C569" s="994"/>
      <c r="D569" s="994"/>
      <c r="E569" s="994"/>
      <c r="F569" s="994"/>
      <c r="G569" s="995"/>
      <c r="H569" s="993" t="s">
        <v>824</v>
      </c>
      <c r="I569" s="994"/>
      <c r="J569" s="994"/>
      <c r="K569" s="994"/>
      <c r="L569" s="995"/>
    </row>
    <row r="570" spans="2:12" x14ac:dyDescent="0.3">
      <c r="B570" s="996"/>
      <c r="C570" s="997"/>
      <c r="D570" s="997"/>
      <c r="E570" s="997"/>
      <c r="F570" s="997"/>
      <c r="G570" s="998"/>
      <c r="H570" s="996"/>
      <c r="I570" s="997"/>
      <c r="J570" s="997"/>
      <c r="K570" s="997"/>
      <c r="L570" s="998"/>
    </row>
    <row r="571" spans="2:12" x14ac:dyDescent="0.3">
      <c r="B571" s="955" t="s">
        <v>812</v>
      </c>
      <c r="C571" s="956"/>
      <c r="D571" s="956"/>
      <c r="E571" s="956"/>
      <c r="F571" s="956"/>
      <c r="G571" s="957"/>
      <c r="H571" s="955" t="s">
        <v>813</v>
      </c>
      <c r="I571" s="956"/>
      <c r="J571" s="956"/>
      <c r="K571" s="956"/>
      <c r="L571" s="957"/>
    </row>
    <row r="572" spans="2:12" x14ac:dyDescent="0.3">
      <c r="B572" s="919"/>
      <c r="C572" s="920"/>
      <c r="D572" s="920"/>
      <c r="E572" s="920"/>
      <c r="F572" s="920"/>
      <c r="G572" s="921"/>
      <c r="H572" s="919"/>
      <c r="I572" s="920"/>
      <c r="J572" s="920"/>
      <c r="K572" s="920"/>
      <c r="L572" s="921"/>
    </row>
    <row r="573" spans="2:12" x14ac:dyDescent="0.3">
      <c r="B573" s="919"/>
      <c r="C573" s="920"/>
      <c r="D573" s="920"/>
      <c r="E573" s="920"/>
      <c r="F573" s="920"/>
      <c r="G573" s="921"/>
      <c r="H573" s="919"/>
      <c r="I573" s="920"/>
      <c r="J573" s="920"/>
      <c r="K573" s="920"/>
      <c r="L573" s="921"/>
    </row>
    <row r="574" spans="2:12" x14ac:dyDescent="0.3">
      <c r="B574" s="919"/>
      <c r="C574" s="920"/>
      <c r="D574" s="920"/>
      <c r="E574" s="920"/>
      <c r="F574" s="920"/>
      <c r="G574" s="921"/>
      <c r="H574" s="919"/>
      <c r="I574" s="920"/>
      <c r="J574" s="920"/>
      <c r="K574" s="920"/>
      <c r="L574" s="921"/>
    </row>
    <row r="575" spans="2:12" x14ac:dyDescent="0.3">
      <c r="B575" s="919"/>
      <c r="C575" s="920"/>
      <c r="D575" s="920"/>
      <c r="E575" s="920"/>
      <c r="F575" s="920"/>
      <c r="G575" s="921"/>
      <c r="H575" s="919"/>
      <c r="I575" s="920"/>
      <c r="J575" s="920"/>
      <c r="K575" s="920"/>
      <c r="L575" s="921"/>
    </row>
    <row r="576" spans="2:12" x14ac:dyDescent="0.3">
      <c r="B576" s="919"/>
      <c r="C576" s="920"/>
      <c r="D576" s="920"/>
      <c r="E576" s="920"/>
      <c r="F576" s="920"/>
      <c r="G576" s="921"/>
      <c r="H576" s="919"/>
      <c r="I576" s="920"/>
      <c r="J576" s="920"/>
      <c r="K576" s="920"/>
      <c r="L576" s="921"/>
    </row>
    <row r="577" spans="2:12" x14ac:dyDescent="0.3">
      <c r="B577" s="919"/>
      <c r="C577" s="920"/>
      <c r="D577" s="920"/>
      <c r="E577" s="920"/>
      <c r="F577" s="920"/>
      <c r="G577" s="921"/>
      <c r="H577" s="919"/>
      <c r="I577" s="920"/>
      <c r="J577" s="920"/>
      <c r="K577" s="920"/>
      <c r="L577" s="921"/>
    </row>
    <row r="578" spans="2:12" x14ac:dyDescent="0.3">
      <c r="B578" s="919"/>
      <c r="C578" s="920"/>
      <c r="D578" s="920"/>
      <c r="E578" s="920"/>
      <c r="F578" s="920"/>
      <c r="G578" s="921"/>
      <c r="H578" s="919"/>
      <c r="I578" s="920"/>
      <c r="J578" s="920"/>
      <c r="K578" s="920"/>
      <c r="L578" s="921"/>
    </row>
    <row r="579" spans="2:12" x14ac:dyDescent="0.3">
      <c r="B579" s="919"/>
      <c r="C579" s="920"/>
      <c r="D579" s="920"/>
      <c r="E579" s="920"/>
      <c r="F579" s="920"/>
      <c r="G579" s="921"/>
      <c r="H579" s="919"/>
      <c r="I579" s="920"/>
      <c r="J579" s="920"/>
      <c r="K579" s="920"/>
      <c r="L579" s="921"/>
    </row>
    <row r="580" spans="2:12" x14ac:dyDescent="0.3">
      <c r="B580" s="919"/>
      <c r="C580" s="920"/>
      <c r="D580" s="920"/>
      <c r="E580" s="920"/>
      <c r="F580" s="920"/>
      <c r="G580" s="921"/>
      <c r="H580" s="919"/>
      <c r="I580" s="920"/>
      <c r="J580" s="920"/>
      <c r="K580" s="920"/>
      <c r="L580" s="921"/>
    </row>
    <row r="581" spans="2:12" x14ac:dyDescent="0.3">
      <c r="B581" s="919"/>
      <c r="C581" s="920"/>
      <c r="D581" s="920"/>
      <c r="E581" s="920"/>
      <c r="F581" s="920"/>
      <c r="G581" s="921"/>
      <c r="H581" s="919"/>
      <c r="I581" s="920"/>
      <c r="J581" s="920"/>
      <c r="K581" s="920"/>
      <c r="L581" s="921"/>
    </row>
    <row r="582" spans="2:12" x14ac:dyDescent="0.3">
      <c r="B582" s="919"/>
      <c r="C582" s="920"/>
      <c r="D582" s="920"/>
      <c r="E582" s="920"/>
      <c r="F582" s="920"/>
      <c r="G582" s="921"/>
      <c r="H582" s="919"/>
      <c r="I582" s="920"/>
      <c r="J582" s="920"/>
      <c r="K582" s="920"/>
      <c r="L582" s="921"/>
    </row>
    <row r="583" spans="2:12" x14ac:dyDescent="0.3">
      <c r="B583" s="919"/>
      <c r="C583" s="920"/>
      <c r="D583" s="920"/>
      <c r="E583" s="920"/>
      <c r="F583" s="920"/>
      <c r="G583" s="921"/>
      <c r="H583" s="919"/>
      <c r="I583" s="920"/>
      <c r="J583" s="920"/>
      <c r="K583" s="920"/>
      <c r="L583" s="921"/>
    </row>
    <row r="584" spans="2:12" x14ac:dyDescent="0.3">
      <c r="B584" s="999"/>
      <c r="C584" s="1000"/>
      <c r="D584" s="1000"/>
      <c r="E584" s="1000"/>
      <c r="F584" s="1000"/>
      <c r="G584" s="1001"/>
      <c r="H584" s="999"/>
      <c r="I584" s="1000"/>
      <c r="J584" s="1000"/>
      <c r="K584" s="1000"/>
      <c r="L584" s="1001"/>
    </row>
    <row r="585" spans="2:12" x14ac:dyDescent="0.3">
      <c r="B585" s="993" t="s">
        <v>825</v>
      </c>
      <c r="C585" s="994"/>
      <c r="D585" s="994"/>
      <c r="E585" s="994"/>
      <c r="F585" s="994"/>
      <c r="G585" s="995"/>
      <c r="H585" s="993" t="s">
        <v>826</v>
      </c>
      <c r="I585" s="994"/>
      <c r="J585" s="994"/>
      <c r="K585" s="994"/>
      <c r="L585" s="995"/>
    </row>
    <row r="586" spans="2:12" x14ac:dyDescent="0.3">
      <c r="B586" s="996"/>
      <c r="C586" s="997"/>
      <c r="D586" s="997"/>
      <c r="E586" s="997"/>
      <c r="F586" s="997"/>
      <c r="G586" s="998"/>
      <c r="H586" s="996"/>
      <c r="I586" s="997"/>
      <c r="J586" s="997"/>
      <c r="K586" s="997"/>
      <c r="L586" s="998"/>
    </row>
    <row r="587" spans="2:12" x14ac:dyDescent="0.3">
      <c r="B587" s="955" t="s">
        <v>812</v>
      </c>
      <c r="C587" s="956"/>
      <c r="D587" s="956"/>
      <c r="E587" s="956"/>
      <c r="F587" s="956"/>
      <c r="G587" s="957"/>
      <c r="H587" s="955" t="s">
        <v>813</v>
      </c>
      <c r="I587" s="956"/>
      <c r="J587" s="956"/>
      <c r="K587" s="956"/>
      <c r="L587" s="957"/>
    </row>
    <row r="588" spans="2:12" x14ac:dyDescent="0.3">
      <c r="B588" s="919"/>
      <c r="C588" s="920"/>
      <c r="D588" s="920"/>
      <c r="E588" s="920"/>
      <c r="F588" s="920"/>
      <c r="G588" s="921"/>
      <c r="H588" s="919"/>
      <c r="I588" s="920"/>
      <c r="J588" s="920"/>
      <c r="K588" s="920"/>
      <c r="L588" s="921"/>
    </row>
    <row r="589" spans="2:12" x14ac:dyDescent="0.3">
      <c r="B589" s="919"/>
      <c r="C589" s="920"/>
      <c r="D589" s="920"/>
      <c r="E589" s="920"/>
      <c r="F589" s="920"/>
      <c r="G589" s="921"/>
      <c r="H589" s="919"/>
      <c r="I589" s="920"/>
      <c r="J589" s="920"/>
      <c r="K589" s="920"/>
      <c r="L589" s="921"/>
    </row>
    <row r="590" spans="2:12" x14ac:dyDescent="0.3">
      <c r="B590" s="919"/>
      <c r="C590" s="920"/>
      <c r="D590" s="920"/>
      <c r="E590" s="920"/>
      <c r="F590" s="920"/>
      <c r="G590" s="921"/>
      <c r="H590" s="919"/>
      <c r="I590" s="920"/>
      <c r="J590" s="920"/>
      <c r="K590" s="920"/>
      <c r="L590" s="921"/>
    </row>
    <row r="591" spans="2:12" x14ac:dyDescent="0.3">
      <c r="B591" s="919"/>
      <c r="C591" s="920"/>
      <c r="D591" s="920"/>
      <c r="E591" s="920"/>
      <c r="F591" s="920"/>
      <c r="G591" s="921"/>
      <c r="H591" s="919"/>
      <c r="I591" s="920"/>
      <c r="J591" s="920"/>
      <c r="K591" s="920"/>
      <c r="L591" s="921"/>
    </row>
    <row r="592" spans="2:12" x14ac:dyDescent="0.3">
      <c r="B592" s="919"/>
      <c r="C592" s="920"/>
      <c r="D592" s="920"/>
      <c r="E592" s="920"/>
      <c r="F592" s="920"/>
      <c r="G592" s="921"/>
      <c r="H592" s="919"/>
      <c r="I592" s="920"/>
      <c r="J592" s="920"/>
      <c r="K592" s="920"/>
      <c r="L592" s="921"/>
    </row>
    <row r="593" spans="2:12" x14ac:dyDescent="0.3">
      <c r="B593" s="919"/>
      <c r="C593" s="920"/>
      <c r="D593" s="920"/>
      <c r="E593" s="920"/>
      <c r="F593" s="920"/>
      <c r="G593" s="921"/>
      <c r="H593" s="919"/>
      <c r="I593" s="920"/>
      <c r="J593" s="920"/>
      <c r="K593" s="920"/>
      <c r="L593" s="921"/>
    </row>
    <row r="594" spans="2:12" x14ac:dyDescent="0.3">
      <c r="B594" s="919"/>
      <c r="C594" s="920"/>
      <c r="D594" s="920"/>
      <c r="E594" s="920"/>
      <c r="F594" s="920"/>
      <c r="G594" s="921"/>
      <c r="H594" s="919"/>
      <c r="I594" s="920"/>
      <c r="J594" s="920"/>
      <c r="K594" s="920"/>
      <c r="L594" s="921"/>
    </row>
    <row r="595" spans="2:12" x14ac:dyDescent="0.3">
      <c r="B595" s="919"/>
      <c r="C595" s="920"/>
      <c r="D595" s="920"/>
      <c r="E595" s="920"/>
      <c r="F595" s="920"/>
      <c r="G595" s="921"/>
      <c r="H595" s="919"/>
      <c r="I595" s="920"/>
      <c r="J595" s="920"/>
      <c r="K595" s="920"/>
      <c r="L595" s="921"/>
    </row>
    <row r="596" spans="2:12" x14ac:dyDescent="0.3">
      <c r="B596" s="919"/>
      <c r="C596" s="920"/>
      <c r="D596" s="920"/>
      <c r="E596" s="920"/>
      <c r="F596" s="920"/>
      <c r="G596" s="921"/>
      <c r="H596" s="919"/>
      <c r="I596" s="920"/>
      <c r="J596" s="920"/>
      <c r="K596" s="920"/>
      <c r="L596" s="921"/>
    </row>
    <row r="597" spans="2:12" x14ac:dyDescent="0.3">
      <c r="B597" s="919"/>
      <c r="C597" s="920"/>
      <c r="D597" s="920"/>
      <c r="E597" s="920"/>
      <c r="F597" s="920"/>
      <c r="G597" s="921"/>
      <c r="H597" s="919"/>
      <c r="I597" s="920"/>
      <c r="J597" s="920"/>
      <c r="K597" s="920"/>
      <c r="L597" s="921"/>
    </row>
    <row r="598" spans="2:12" x14ac:dyDescent="0.3">
      <c r="B598" s="919"/>
      <c r="C598" s="920"/>
      <c r="D598" s="920"/>
      <c r="E598" s="920"/>
      <c r="F598" s="920"/>
      <c r="G598" s="921"/>
      <c r="H598" s="919"/>
      <c r="I598" s="920"/>
      <c r="J598" s="920"/>
      <c r="K598" s="920"/>
      <c r="L598" s="921"/>
    </row>
    <row r="599" spans="2:12" x14ac:dyDescent="0.3">
      <c r="B599" s="919"/>
      <c r="C599" s="920"/>
      <c r="D599" s="920"/>
      <c r="E599" s="920"/>
      <c r="F599" s="920"/>
      <c r="G599" s="921"/>
      <c r="H599" s="919"/>
      <c r="I599" s="920"/>
      <c r="J599" s="920"/>
      <c r="K599" s="920"/>
      <c r="L599" s="921"/>
    </row>
    <row r="600" spans="2:12" x14ac:dyDescent="0.3">
      <c r="B600" s="999"/>
      <c r="C600" s="1000"/>
      <c r="D600" s="1000"/>
      <c r="E600" s="1000"/>
      <c r="F600" s="1000"/>
      <c r="G600" s="1001"/>
      <c r="H600" s="999"/>
      <c r="I600" s="1000"/>
      <c r="J600" s="1000"/>
      <c r="K600" s="1000"/>
      <c r="L600" s="1001"/>
    </row>
    <row r="601" spans="2:12" ht="15" customHeight="1" x14ac:dyDescent="0.3">
      <c r="B601" s="993" t="s">
        <v>827</v>
      </c>
      <c r="C601" s="994"/>
      <c r="D601" s="994"/>
      <c r="E601" s="994"/>
      <c r="F601" s="994"/>
      <c r="G601" s="995"/>
      <c r="H601" s="993" t="s">
        <v>828</v>
      </c>
      <c r="I601" s="994"/>
      <c r="J601" s="994"/>
      <c r="K601" s="994"/>
      <c r="L601" s="995"/>
    </row>
    <row r="602" spans="2:12" x14ac:dyDescent="0.3">
      <c r="B602" s="996"/>
      <c r="C602" s="997"/>
      <c r="D602" s="997"/>
      <c r="E602" s="997"/>
      <c r="F602" s="997"/>
      <c r="G602" s="998"/>
      <c r="H602" s="996"/>
      <c r="I602" s="997"/>
      <c r="J602" s="997"/>
      <c r="K602" s="997"/>
      <c r="L602" s="998"/>
    </row>
    <row r="603" spans="2:12" x14ac:dyDescent="0.3">
      <c r="B603" s="955" t="s">
        <v>812</v>
      </c>
      <c r="C603" s="956"/>
      <c r="D603" s="956"/>
      <c r="E603" s="956"/>
      <c r="F603" s="956"/>
      <c r="G603" s="957"/>
      <c r="H603" s="955" t="s">
        <v>813</v>
      </c>
      <c r="I603" s="956"/>
      <c r="J603" s="956"/>
      <c r="K603" s="956"/>
      <c r="L603" s="957"/>
    </row>
    <row r="604" spans="2:12" x14ac:dyDescent="0.3">
      <c r="B604" s="919"/>
      <c r="C604" s="920"/>
      <c r="D604" s="920"/>
      <c r="E604" s="920"/>
      <c r="F604" s="920"/>
      <c r="G604" s="921"/>
      <c r="H604" s="919"/>
      <c r="I604" s="920"/>
      <c r="J604" s="920"/>
      <c r="K604" s="920"/>
      <c r="L604" s="921"/>
    </row>
    <row r="605" spans="2:12" x14ac:dyDescent="0.3">
      <c r="B605" s="919"/>
      <c r="C605" s="920"/>
      <c r="D605" s="920"/>
      <c r="E605" s="920"/>
      <c r="F605" s="920"/>
      <c r="G605" s="921"/>
      <c r="H605" s="919"/>
      <c r="I605" s="920"/>
      <c r="J605" s="920"/>
      <c r="K605" s="920"/>
      <c r="L605" s="921"/>
    </row>
    <row r="606" spans="2:12" x14ac:dyDescent="0.3">
      <c r="B606" s="919"/>
      <c r="C606" s="920"/>
      <c r="D606" s="920"/>
      <c r="E606" s="920"/>
      <c r="F606" s="920"/>
      <c r="G606" s="921"/>
      <c r="H606" s="919"/>
      <c r="I606" s="920"/>
      <c r="J606" s="920"/>
      <c r="K606" s="920"/>
      <c r="L606" s="921"/>
    </row>
    <row r="607" spans="2:12" x14ac:dyDescent="0.3">
      <c r="B607" s="919"/>
      <c r="C607" s="920"/>
      <c r="D607" s="920"/>
      <c r="E607" s="920"/>
      <c r="F607" s="920"/>
      <c r="G607" s="921"/>
      <c r="H607" s="919"/>
      <c r="I607" s="920"/>
      <c r="J607" s="920"/>
      <c r="K607" s="920"/>
      <c r="L607" s="921"/>
    </row>
    <row r="608" spans="2:12" x14ac:dyDescent="0.3">
      <c r="B608" s="919"/>
      <c r="C608" s="920"/>
      <c r="D608" s="920"/>
      <c r="E608" s="920"/>
      <c r="F608" s="920"/>
      <c r="G608" s="921"/>
      <c r="H608" s="919"/>
      <c r="I608" s="920"/>
      <c r="J608" s="920"/>
      <c r="K608" s="920"/>
      <c r="L608" s="921"/>
    </row>
    <row r="609" spans="2:12" x14ac:dyDescent="0.3">
      <c r="B609" s="919"/>
      <c r="C609" s="920"/>
      <c r="D609" s="920"/>
      <c r="E609" s="920"/>
      <c r="F609" s="920"/>
      <c r="G609" s="921"/>
      <c r="H609" s="919"/>
      <c r="I609" s="920"/>
      <c r="J609" s="920"/>
      <c r="K609" s="920"/>
      <c r="L609" s="921"/>
    </row>
    <row r="610" spans="2:12" x14ac:dyDescent="0.3">
      <c r="B610" s="919"/>
      <c r="C610" s="920"/>
      <c r="D610" s="920"/>
      <c r="E610" s="920"/>
      <c r="F610" s="920"/>
      <c r="G610" s="921"/>
      <c r="H610" s="919"/>
      <c r="I610" s="920"/>
      <c r="J610" s="920"/>
      <c r="K610" s="920"/>
      <c r="L610" s="921"/>
    </row>
    <row r="611" spans="2:12" x14ac:dyDescent="0.3">
      <c r="B611" s="919"/>
      <c r="C611" s="920"/>
      <c r="D611" s="920"/>
      <c r="E611" s="920"/>
      <c r="F611" s="920"/>
      <c r="G611" s="921"/>
      <c r="H611" s="919"/>
      <c r="I611" s="920"/>
      <c r="J611" s="920"/>
      <c r="K611" s="920"/>
      <c r="L611" s="921"/>
    </row>
    <row r="612" spans="2:12" x14ac:dyDescent="0.3">
      <c r="B612" s="919"/>
      <c r="C612" s="920"/>
      <c r="D612" s="920"/>
      <c r="E612" s="920"/>
      <c r="F612" s="920"/>
      <c r="G612" s="921"/>
      <c r="H612" s="919"/>
      <c r="I612" s="920"/>
      <c r="J612" s="920"/>
      <c r="K612" s="920"/>
      <c r="L612" s="921"/>
    </row>
    <row r="613" spans="2:12" x14ac:dyDescent="0.3">
      <c r="B613" s="919"/>
      <c r="C613" s="920"/>
      <c r="D613" s="920"/>
      <c r="E613" s="920"/>
      <c r="F613" s="920"/>
      <c r="G613" s="921"/>
      <c r="H613" s="919"/>
      <c r="I613" s="920"/>
      <c r="J613" s="920"/>
      <c r="K613" s="920"/>
      <c r="L613" s="921"/>
    </row>
    <row r="614" spans="2:12" x14ac:dyDescent="0.3">
      <c r="B614" s="919"/>
      <c r="C614" s="920"/>
      <c r="D614" s="920"/>
      <c r="E614" s="920"/>
      <c r="F614" s="920"/>
      <c r="G614" s="921"/>
      <c r="H614" s="919"/>
      <c r="I614" s="920"/>
      <c r="J614" s="920"/>
      <c r="K614" s="920"/>
      <c r="L614" s="921"/>
    </row>
    <row r="615" spans="2:12" x14ac:dyDescent="0.3">
      <c r="B615" s="919"/>
      <c r="C615" s="920"/>
      <c r="D615" s="920"/>
      <c r="E615" s="920"/>
      <c r="F615" s="920"/>
      <c r="G615" s="921"/>
      <c r="H615" s="919"/>
      <c r="I615" s="920"/>
      <c r="J615" s="920"/>
      <c r="K615" s="920"/>
      <c r="L615" s="921"/>
    </row>
    <row r="616" spans="2:12" x14ac:dyDescent="0.3">
      <c r="B616" s="999"/>
      <c r="C616" s="1000"/>
      <c r="D616" s="1000"/>
      <c r="E616" s="1000"/>
      <c r="F616" s="1000"/>
      <c r="G616" s="1001"/>
      <c r="H616" s="999"/>
      <c r="I616" s="1000"/>
      <c r="J616" s="1000"/>
      <c r="K616" s="1000"/>
      <c r="L616" s="1001"/>
    </row>
    <row r="617" spans="2:12" x14ac:dyDescent="0.3">
      <c r="B617" s="993" t="s">
        <v>1091</v>
      </c>
      <c r="C617" s="994"/>
      <c r="D617" s="994"/>
      <c r="E617" s="994"/>
      <c r="F617" s="994"/>
      <c r="G617" s="995"/>
      <c r="H617" s="993" t="s">
        <v>1092</v>
      </c>
      <c r="I617" s="994"/>
      <c r="J617" s="994"/>
      <c r="K617" s="994"/>
      <c r="L617" s="995"/>
    </row>
    <row r="618" spans="2:12" ht="30.75" customHeight="1" x14ac:dyDescent="0.3">
      <c r="B618" s="996"/>
      <c r="C618" s="997"/>
      <c r="D618" s="997"/>
      <c r="E618" s="997"/>
      <c r="F618" s="997"/>
      <c r="G618" s="998"/>
      <c r="H618" s="996"/>
      <c r="I618" s="997"/>
      <c r="J618" s="997"/>
      <c r="K618" s="997"/>
      <c r="L618" s="998"/>
    </row>
    <row r="619" spans="2:12" hidden="1" x14ac:dyDescent="0.3">
      <c r="B619" s="955" t="s">
        <v>812</v>
      </c>
      <c r="C619" s="956"/>
      <c r="D619" s="956"/>
      <c r="E619" s="956"/>
      <c r="F619" s="956"/>
      <c r="G619" s="957"/>
      <c r="H619" s="955" t="s">
        <v>813</v>
      </c>
      <c r="I619" s="956"/>
      <c r="J619" s="956"/>
      <c r="K619" s="956"/>
      <c r="L619" s="957"/>
    </row>
    <row r="620" spans="2:12" hidden="1" x14ac:dyDescent="0.3">
      <c r="B620" s="919"/>
      <c r="C620" s="920"/>
      <c r="D620" s="920"/>
      <c r="E620" s="920"/>
      <c r="F620" s="920"/>
      <c r="G620" s="921"/>
      <c r="H620" s="919"/>
      <c r="I620" s="920"/>
      <c r="J620" s="920"/>
      <c r="K620" s="920"/>
      <c r="L620" s="921"/>
    </row>
    <row r="621" spans="2:12" hidden="1" x14ac:dyDescent="0.3">
      <c r="B621" s="919"/>
      <c r="C621" s="920"/>
      <c r="D621" s="920"/>
      <c r="E621" s="920"/>
      <c r="F621" s="920"/>
      <c r="G621" s="921"/>
      <c r="H621" s="919"/>
      <c r="I621" s="920"/>
      <c r="J621" s="920"/>
      <c r="K621" s="920"/>
      <c r="L621" s="921"/>
    </row>
    <row r="622" spans="2:12" hidden="1" x14ac:dyDescent="0.3">
      <c r="B622" s="919"/>
      <c r="C622" s="920"/>
      <c r="D622" s="920"/>
      <c r="E622" s="920"/>
      <c r="F622" s="920"/>
      <c r="G622" s="921"/>
      <c r="H622" s="919"/>
      <c r="I622" s="920"/>
      <c r="J622" s="920"/>
      <c r="K622" s="920"/>
      <c r="L622" s="921"/>
    </row>
    <row r="623" spans="2:12" hidden="1" x14ac:dyDescent="0.3">
      <c r="B623" s="919"/>
      <c r="C623" s="920"/>
      <c r="D623" s="920"/>
      <c r="E623" s="920"/>
      <c r="F623" s="920"/>
      <c r="G623" s="921"/>
      <c r="H623" s="919"/>
      <c r="I623" s="920"/>
      <c r="J623" s="920"/>
      <c r="K623" s="920"/>
      <c r="L623" s="921"/>
    </row>
    <row r="624" spans="2:12" hidden="1" x14ac:dyDescent="0.3">
      <c r="B624" s="919"/>
      <c r="C624" s="920"/>
      <c r="D624" s="920"/>
      <c r="E624" s="920"/>
      <c r="F624" s="920"/>
      <c r="G624" s="921"/>
      <c r="H624" s="919"/>
      <c r="I624" s="920"/>
      <c r="J624" s="920"/>
      <c r="K624" s="920"/>
      <c r="L624" s="921"/>
    </row>
    <row r="625" spans="2:12" hidden="1" x14ac:dyDescent="0.3">
      <c r="B625" s="919"/>
      <c r="C625" s="920"/>
      <c r="D625" s="920"/>
      <c r="E625" s="920"/>
      <c r="F625" s="920"/>
      <c r="G625" s="921"/>
      <c r="H625" s="919"/>
      <c r="I625" s="920"/>
      <c r="J625" s="920"/>
      <c r="K625" s="920"/>
      <c r="L625" s="921"/>
    </row>
    <row r="626" spans="2:12" hidden="1" x14ac:dyDescent="0.3">
      <c r="B626" s="919"/>
      <c r="C626" s="920"/>
      <c r="D626" s="920"/>
      <c r="E626" s="920"/>
      <c r="F626" s="920"/>
      <c r="G626" s="921"/>
      <c r="H626" s="919"/>
      <c r="I626" s="920"/>
      <c r="J626" s="920"/>
      <c r="K626" s="920"/>
      <c r="L626" s="921"/>
    </row>
    <row r="627" spans="2:12" hidden="1" x14ac:dyDescent="0.3">
      <c r="B627" s="919"/>
      <c r="C627" s="920"/>
      <c r="D627" s="920"/>
      <c r="E627" s="920"/>
      <c r="F627" s="920"/>
      <c r="G627" s="921"/>
      <c r="H627" s="919"/>
      <c r="I627" s="920"/>
      <c r="J627" s="920"/>
      <c r="K627" s="920"/>
      <c r="L627" s="921"/>
    </row>
    <row r="628" spans="2:12" hidden="1" x14ac:dyDescent="0.3">
      <c r="B628" s="919"/>
      <c r="C628" s="920"/>
      <c r="D628" s="920"/>
      <c r="E628" s="920"/>
      <c r="F628" s="920"/>
      <c r="G628" s="921"/>
      <c r="H628" s="919"/>
      <c r="I628" s="920"/>
      <c r="J628" s="920"/>
      <c r="K628" s="920"/>
      <c r="L628" s="921"/>
    </row>
    <row r="629" spans="2:12" hidden="1" x14ac:dyDescent="0.3">
      <c r="B629" s="919"/>
      <c r="C629" s="920"/>
      <c r="D629" s="920"/>
      <c r="E629" s="920"/>
      <c r="F629" s="920"/>
      <c r="G629" s="921"/>
      <c r="H629" s="919"/>
      <c r="I629" s="920"/>
      <c r="J629" s="920"/>
      <c r="K629" s="920"/>
      <c r="L629" s="921"/>
    </row>
    <row r="630" spans="2:12" hidden="1" x14ac:dyDescent="0.3">
      <c r="B630" s="919"/>
      <c r="C630" s="920"/>
      <c r="D630" s="920"/>
      <c r="E630" s="920"/>
      <c r="F630" s="920"/>
      <c r="G630" s="921"/>
      <c r="H630" s="919"/>
      <c r="I630" s="920"/>
      <c r="J630" s="920"/>
      <c r="K630" s="920"/>
      <c r="L630" s="921"/>
    </row>
    <row r="631" spans="2:12" hidden="1" x14ac:dyDescent="0.3">
      <c r="B631" s="919"/>
      <c r="C631" s="920"/>
      <c r="D631" s="920"/>
      <c r="E631" s="920"/>
      <c r="F631" s="920"/>
      <c r="G631" s="921"/>
      <c r="H631" s="919"/>
      <c r="I631" s="920"/>
      <c r="J631" s="920"/>
      <c r="K631" s="920"/>
      <c r="L631" s="921"/>
    </row>
    <row r="632" spans="2:12" hidden="1" x14ac:dyDescent="0.3">
      <c r="B632" s="999"/>
      <c r="C632" s="1000"/>
      <c r="D632" s="1000"/>
      <c r="E632" s="1000"/>
      <c r="F632" s="1000"/>
      <c r="G632" s="1001"/>
      <c r="H632" s="999"/>
      <c r="I632" s="1000"/>
      <c r="J632" s="1000"/>
      <c r="K632" s="1000"/>
      <c r="L632" s="1001"/>
    </row>
    <row r="633" spans="2:12" hidden="1" x14ac:dyDescent="0.3">
      <c r="B633" s="1008"/>
      <c r="C633" s="1009"/>
      <c r="D633" s="1009"/>
      <c r="E633" s="1009"/>
      <c r="F633" s="1009"/>
      <c r="G633" s="1010"/>
      <c r="H633" s="1008"/>
      <c r="I633" s="1009"/>
      <c r="J633" s="1009"/>
      <c r="K633" s="1009"/>
      <c r="L633" s="1010"/>
    </row>
    <row r="634" spans="2:12" ht="1.5" customHeight="1" thickBot="1" x14ac:dyDescent="0.35">
      <c r="B634" s="1017"/>
      <c r="C634" s="914"/>
      <c r="D634" s="914"/>
      <c r="E634" s="914"/>
      <c r="F634" s="914"/>
      <c r="G634" s="1018"/>
      <c r="H634" s="1017"/>
      <c r="I634" s="914"/>
      <c r="J634" s="914"/>
      <c r="K634" s="914"/>
      <c r="L634" s="1018"/>
    </row>
    <row r="635" spans="2:12" ht="25.5" customHeight="1" thickBot="1" x14ac:dyDescent="0.35">
      <c r="B635" s="1014" t="s">
        <v>829</v>
      </c>
      <c r="C635" s="1015"/>
      <c r="D635" s="1015"/>
      <c r="E635" s="1015"/>
      <c r="F635" s="1015"/>
      <c r="G635" s="1015"/>
      <c r="H635" s="1015"/>
      <c r="I635" s="1015"/>
      <c r="J635" s="1015"/>
      <c r="K635" s="1015"/>
      <c r="L635" s="1016"/>
    </row>
    <row r="636" spans="2:12" x14ac:dyDescent="0.3">
      <c r="B636" s="919" t="s">
        <v>812</v>
      </c>
      <c r="C636" s="920"/>
      <c r="D636" s="920"/>
      <c r="E636" s="920"/>
      <c r="F636" s="920"/>
      <c r="G636" s="921"/>
      <c r="H636" s="919" t="s">
        <v>813</v>
      </c>
      <c r="I636" s="920"/>
      <c r="J636" s="920"/>
      <c r="K636" s="920"/>
      <c r="L636" s="921"/>
    </row>
    <row r="637" spans="2:12" x14ac:dyDescent="0.3">
      <c r="B637" s="919"/>
      <c r="C637" s="920"/>
      <c r="D637" s="920"/>
      <c r="E637" s="920"/>
      <c r="F637" s="920"/>
      <c r="G637" s="921"/>
      <c r="H637" s="919"/>
      <c r="I637" s="920"/>
      <c r="J637" s="920"/>
      <c r="K637" s="920"/>
      <c r="L637" s="921"/>
    </row>
    <row r="638" spans="2:12" x14ac:dyDescent="0.3">
      <c r="B638" s="919"/>
      <c r="C638" s="920"/>
      <c r="D638" s="920"/>
      <c r="E638" s="920"/>
      <c r="F638" s="920"/>
      <c r="G638" s="921"/>
      <c r="H638" s="919"/>
      <c r="I638" s="920"/>
      <c r="J638" s="920"/>
      <c r="K638" s="920"/>
      <c r="L638" s="921"/>
    </row>
    <row r="639" spans="2:12" x14ac:dyDescent="0.3">
      <c r="B639" s="919"/>
      <c r="C639" s="920"/>
      <c r="D639" s="920"/>
      <c r="E639" s="920"/>
      <c r="F639" s="920"/>
      <c r="G639" s="921"/>
      <c r="H639" s="919"/>
      <c r="I639" s="920"/>
      <c r="J639" s="920"/>
      <c r="K639" s="920"/>
      <c r="L639" s="921"/>
    </row>
    <row r="640" spans="2:12" x14ac:dyDescent="0.3">
      <c r="B640" s="919"/>
      <c r="C640" s="920"/>
      <c r="D640" s="920"/>
      <c r="E640" s="920"/>
      <c r="F640" s="920"/>
      <c r="G640" s="921"/>
      <c r="H640" s="919"/>
      <c r="I640" s="920"/>
      <c r="J640" s="920"/>
      <c r="K640" s="920"/>
      <c r="L640" s="921"/>
    </row>
    <row r="641" spans="2:12" x14ac:dyDescent="0.3">
      <c r="B641" s="919"/>
      <c r="C641" s="920"/>
      <c r="D641" s="920"/>
      <c r="E641" s="920"/>
      <c r="F641" s="920"/>
      <c r="G641" s="921"/>
      <c r="H641" s="919"/>
      <c r="I641" s="920"/>
      <c r="J641" s="920"/>
      <c r="K641" s="920"/>
      <c r="L641" s="921"/>
    </row>
    <row r="642" spans="2:12" x14ac:dyDescent="0.3">
      <c r="B642" s="919"/>
      <c r="C642" s="920"/>
      <c r="D642" s="920"/>
      <c r="E642" s="920"/>
      <c r="F642" s="920"/>
      <c r="G642" s="921"/>
      <c r="H642" s="919"/>
      <c r="I642" s="920"/>
      <c r="J642" s="920"/>
      <c r="K642" s="920"/>
      <c r="L642" s="921"/>
    </row>
    <row r="643" spans="2:12" x14ac:dyDescent="0.3">
      <c r="B643" s="919"/>
      <c r="C643" s="920"/>
      <c r="D643" s="920"/>
      <c r="E643" s="920"/>
      <c r="F643" s="920"/>
      <c r="G643" s="921"/>
      <c r="H643" s="919"/>
      <c r="I643" s="920"/>
      <c r="J643" s="920"/>
      <c r="K643" s="920"/>
      <c r="L643" s="921"/>
    </row>
    <row r="644" spans="2:12" x14ac:dyDescent="0.3">
      <c r="B644" s="919"/>
      <c r="C644" s="920"/>
      <c r="D644" s="920"/>
      <c r="E644" s="920"/>
      <c r="F644" s="920"/>
      <c r="G644" s="921"/>
      <c r="H644" s="919"/>
      <c r="I644" s="920"/>
      <c r="J644" s="920"/>
      <c r="K644" s="920"/>
      <c r="L644" s="921"/>
    </row>
    <row r="645" spans="2:12" x14ac:dyDescent="0.3">
      <c r="B645" s="919"/>
      <c r="C645" s="920"/>
      <c r="D645" s="920"/>
      <c r="E645" s="920"/>
      <c r="F645" s="920"/>
      <c r="G645" s="921"/>
      <c r="H645" s="919"/>
      <c r="I645" s="920"/>
      <c r="J645" s="920"/>
      <c r="K645" s="920"/>
      <c r="L645" s="921"/>
    </row>
    <row r="646" spans="2:12" x14ac:dyDescent="0.3">
      <c r="B646" s="919"/>
      <c r="C646" s="920"/>
      <c r="D646" s="920"/>
      <c r="E646" s="920"/>
      <c r="F646" s="920"/>
      <c r="G646" s="921"/>
      <c r="H646" s="919"/>
      <c r="I646" s="920"/>
      <c r="J646" s="920"/>
      <c r="K646" s="920"/>
      <c r="L646" s="921"/>
    </row>
    <row r="647" spans="2:12" x14ac:dyDescent="0.3">
      <c r="B647" s="919"/>
      <c r="C647" s="920"/>
      <c r="D647" s="920"/>
      <c r="E647" s="920"/>
      <c r="F647" s="920"/>
      <c r="G647" s="921"/>
      <c r="H647" s="919"/>
      <c r="I647" s="920"/>
      <c r="J647" s="920"/>
      <c r="K647" s="920"/>
      <c r="L647" s="921"/>
    </row>
    <row r="648" spans="2:12" x14ac:dyDescent="0.3">
      <c r="B648" s="919"/>
      <c r="C648" s="920"/>
      <c r="D648" s="920"/>
      <c r="E648" s="920"/>
      <c r="F648" s="920"/>
      <c r="G648" s="921"/>
      <c r="H648" s="919"/>
      <c r="I648" s="920"/>
      <c r="J648" s="920"/>
      <c r="K648" s="920"/>
      <c r="L648" s="921"/>
    </row>
    <row r="649" spans="2:12" x14ac:dyDescent="0.3">
      <c r="B649" s="999"/>
      <c r="C649" s="1000"/>
      <c r="D649" s="1000"/>
      <c r="E649" s="1000"/>
      <c r="F649" s="1000"/>
      <c r="G649" s="1001"/>
      <c r="H649" s="999"/>
      <c r="I649" s="1000"/>
      <c r="J649" s="1000"/>
      <c r="K649" s="1000"/>
      <c r="L649" s="1001"/>
    </row>
    <row r="650" spans="2:12" x14ac:dyDescent="0.3">
      <c r="B650" s="993" t="s">
        <v>1093</v>
      </c>
      <c r="C650" s="994"/>
      <c r="D650" s="994"/>
      <c r="E650" s="994"/>
      <c r="F650" s="994"/>
      <c r="G650" s="995"/>
      <c r="H650" s="993" t="s">
        <v>1094</v>
      </c>
      <c r="I650" s="994"/>
      <c r="J650" s="994"/>
      <c r="K650" s="994"/>
      <c r="L650" s="995"/>
    </row>
    <row r="651" spans="2:12" x14ac:dyDescent="0.3">
      <c r="B651" s="996"/>
      <c r="C651" s="997"/>
      <c r="D651" s="997"/>
      <c r="E651" s="997"/>
      <c r="F651" s="997"/>
      <c r="G651" s="998"/>
      <c r="H651" s="996"/>
      <c r="I651" s="997"/>
      <c r="J651" s="997"/>
      <c r="K651" s="997"/>
      <c r="L651" s="998"/>
    </row>
    <row r="652" spans="2:12" x14ac:dyDescent="0.3">
      <c r="B652" s="919" t="s">
        <v>812</v>
      </c>
      <c r="C652" s="920"/>
      <c r="D652" s="920"/>
      <c r="E652" s="920"/>
      <c r="F652" s="920"/>
      <c r="G652" s="921"/>
      <c r="H652" s="919" t="s">
        <v>813</v>
      </c>
      <c r="I652" s="920"/>
      <c r="J652" s="920"/>
      <c r="K652" s="920"/>
      <c r="L652" s="921"/>
    </row>
    <row r="653" spans="2:12" x14ac:dyDescent="0.3">
      <c r="B653" s="919"/>
      <c r="C653" s="920"/>
      <c r="D653" s="920"/>
      <c r="E653" s="920"/>
      <c r="F653" s="920"/>
      <c r="G653" s="921"/>
      <c r="H653" s="919"/>
      <c r="I653" s="920"/>
      <c r="J653" s="920"/>
      <c r="K653" s="920"/>
      <c r="L653" s="921"/>
    </row>
    <row r="654" spans="2:12" x14ac:dyDescent="0.3">
      <c r="B654" s="919"/>
      <c r="C654" s="920"/>
      <c r="D654" s="920"/>
      <c r="E654" s="920"/>
      <c r="F654" s="920"/>
      <c r="G654" s="921"/>
      <c r="H654" s="919"/>
      <c r="I654" s="920"/>
      <c r="J654" s="920"/>
      <c r="K654" s="920"/>
      <c r="L654" s="921"/>
    </row>
    <row r="655" spans="2:12" x14ac:dyDescent="0.3">
      <c r="B655" s="919"/>
      <c r="C655" s="920"/>
      <c r="D655" s="920"/>
      <c r="E655" s="920"/>
      <c r="F655" s="920"/>
      <c r="G655" s="921"/>
      <c r="H655" s="919"/>
      <c r="I655" s="920"/>
      <c r="J655" s="920"/>
      <c r="K655" s="920"/>
      <c r="L655" s="921"/>
    </row>
    <row r="656" spans="2:12" x14ac:dyDescent="0.3">
      <c r="B656" s="919"/>
      <c r="C656" s="920"/>
      <c r="D656" s="920"/>
      <c r="E656" s="920"/>
      <c r="F656" s="920"/>
      <c r="G656" s="921"/>
      <c r="H656" s="919"/>
      <c r="I656" s="920"/>
      <c r="J656" s="920"/>
      <c r="K656" s="920"/>
      <c r="L656" s="921"/>
    </row>
    <row r="657" spans="2:12" x14ac:dyDescent="0.3">
      <c r="B657" s="919"/>
      <c r="C657" s="920"/>
      <c r="D657" s="920"/>
      <c r="E657" s="920"/>
      <c r="F657" s="920"/>
      <c r="G657" s="921"/>
      <c r="H657" s="919"/>
      <c r="I657" s="920"/>
      <c r="J657" s="920"/>
      <c r="K657" s="920"/>
      <c r="L657" s="921"/>
    </row>
    <row r="658" spans="2:12" x14ac:dyDescent="0.3">
      <c r="B658" s="919"/>
      <c r="C658" s="920"/>
      <c r="D658" s="920"/>
      <c r="E658" s="920"/>
      <c r="F658" s="920"/>
      <c r="G658" s="921"/>
      <c r="H658" s="919"/>
      <c r="I658" s="920"/>
      <c r="J658" s="920"/>
      <c r="K658" s="920"/>
      <c r="L658" s="921"/>
    </row>
    <row r="659" spans="2:12" x14ac:dyDescent="0.3">
      <c r="B659" s="919"/>
      <c r="C659" s="920"/>
      <c r="D659" s="920"/>
      <c r="E659" s="920"/>
      <c r="F659" s="920"/>
      <c r="G659" s="921"/>
      <c r="H659" s="919"/>
      <c r="I659" s="920"/>
      <c r="J659" s="920"/>
      <c r="K659" s="920"/>
      <c r="L659" s="921"/>
    </row>
    <row r="660" spans="2:12" x14ac:dyDescent="0.3">
      <c r="B660" s="919"/>
      <c r="C660" s="920"/>
      <c r="D660" s="920"/>
      <c r="E660" s="920"/>
      <c r="F660" s="920"/>
      <c r="G660" s="921"/>
      <c r="H660" s="919"/>
      <c r="I660" s="920"/>
      <c r="J660" s="920"/>
      <c r="K660" s="920"/>
      <c r="L660" s="921"/>
    </row>
    <row r="661" spans="2:12" x14ac:dyDescent="0.3">
      <c r="B661" s="919"/>
      <c r="C661" s="920"/>
      <c r="D661" s="920"/>
      <c r="E661" s="920"/>
      <c r="F661" s="920"/>
      <c r="G661" s="921"/>
      <c r="H661" s="919"/>
      <c r="I661" s="920"/>
      <c r="J661" s="920"/>
      <c r="K661" s="920"/>
      <c r="L661" s="921"/>
    </row>
    <row r="662" spans="2:12" x14ac:dyDescent="0.3">
      <c r="B662" s="919"/>
      <c r="C662" s="920"/>
      <c r="D662" s="920"/>
      <c r="E662" s="920"/>
      <c r="F662" s="920"/>
      <c r="G662" s="921"/>
      <c r="H662" s="919"/>
      <c r="I662" s="920"/>
      <c r="J662" s="920"/>
      <c r="K662" s="920"/>
      <c r="L662" s="921"/>
    </row>
    <row r="663" spans="2:12" x14ac:dyDescent="0.3">
      <c r="B663" s="919"/>
      <c r="C663" s="920"/>
      <c r="D663" s="920"/>
      <c r="E663" s="920"/>
      <c r="F663" s="920"/>
      <c r="G663" s="921"/>
      <c r="H663" s="919"/>
      <c r="I663" s="920"/>
      <c r="J663" s="920"/>
      <c r="K663" s="920"/>
      <c r="L663" s="921"/>
    </row>
    <row r="664" spans="2:12" x14ac:dyDescent="0.3">
      <c r="B664" s="919"/>
      <c r="C664" s="920"/>
      <c r="D664" s="920"/>
      <c r="E664" s="920"/>
      <c r="F664" s="920"/>
      <c r="G664" s="921"/>
      <c r="H664" s="919"/>
      <c r="I664" s="920"/>
      <c r="J664" s="920"/>
      <c r="K664" s="920"/>
      <c r="L664" s="921"/>
    </row>
    <row r="665" spans="2:12" x14ac:dyDescent="0.3">
      <c r="B665" s="999"/>
      <c r="C665" s="1000"/>
      <c r="D665" s="1000"/>
      <c r="E665" s="1000"/>
      <c r="F665" s="1000"/>
      <c r="G665" s="1001"/>
      <c r="H665" s="999"/>
      <c r="I665" s="1000"/>
      <c r="J665" s="1000"/>
      <c r="K665" s="1000"/>
      <c r="L665" s="1001"/>
    </row>
    <row r="666" spans="2:12" x14ac:dyDescent="0.3">
      <c r="B666" s="993" t="s">
        <v>984</v>
      </c>
      <c r="C666" s="994"/>
      <c r="D666" s="994"/>
      <c r="E666" s="994"/>
      <c r="F666" s="994"/>
      <c r="G666" s="995"/>
      <c r="H666" s="993" t="s">
        <v>984</v>
      </c>
      <c r="I666" s="994"/>
      <c r="J666" s="994"/>
      <c r="K666" s="994"/>
      <c r="L666" s="995"/>
    </row>
    <row r="667" spans="2:12" x14ac:dyDescent="0.3">
      <c r="B667" s="996"/>
      <c r="C667" s="997"/>
      <c r="D667" s="997"/>
      <c r="E667" s="997"/>
      <c r="F667" s="997"/>
      <c r="G667" s="998"/>
      <c r="H667" s="996"/>
      <c r="I667" s="997"/>
      <c r="J667" s="997"/>
      <c r="K667" s="997"/>
      <c r="L667" s="998"/>
    </row>
    <row r="668" spans="2:12" hidden="1" x14ac:dyDescent="0.3">
      <c r="B668" s="919"/>
      <c r="C668" s="920"/>
      <c r="D668" s="920"/>
      <c r="E668" s="920"/>
      <c r="F668" s="920"/>
      <c r="G668" s="921"/>
      <c r="H668" s="919"/>
      <c r="I668" s="920"/>
      <c r="J668" s="920"/>
      <c r="K668" s="920"/>
      <c r="L668" s="921"/>
    </row>
    <row r="669" spans="2:12" hidden="1" x14ac:dyDescent="0.3">
      <c r="B669" s="919"/>
      <c r="C669" s="920"/>
      <c r="D669" s="920"/>
      <c r="E669" s="920"/>
      <c r="F669" s="920"/>
      <c r="G669" s="921"/>
      <c r="H669" s="919"/>
      <c r="I669" s="920"/>
      <c r="J669" s="920"/>
      <c r="K669" s="920"/>
      <c r="L669" s="921"/>
    </row>
    <row r="670" spans="2:12" hidden="1" x14ac:dyDescent="0.3">
      <c r="B670" s="919"/>
      <c r="C670" s="920"/>
      <c r="D670" s="920"/>
      <c r="E670" s="920"/>
      <c r="F670" s="920"/>
      <c r="G670" s="921"/>
      <c r="H670" s="919"/>
      <c r="I670" s="920"/>
      <c r="J670" s="920"/>
      <c r="K670" s="920"/>
      <c r="L670" s="921"/>
    </row>
    <row r="671" spans="2:12" hidden="1" x14ac:dyDescent="0.3">
      <c r="B671" s="919"/>
      <c r="C671" s="920"/>
      <c r="D671" s="920"/>
      <c r="E671" s="920"/>
      <c r="F671" s="920"/>
      <c r="G671" s="921"/>
      <c r="H671" s="919"/>
      <c r="I671" s="920"/>
      <c r="J671" s="920"/>
      <c r="K671" s="920"/>
      <c r="L671" s="921"/>
    </row>
    <row r="672" spans="2:12" hidden="1" x14ac:dyDescent="0.3">
      <c r="B672" s="919"/>
      <c r="C672" s="920"/>
      <c r="D672" s="920"/>
      <c r="E672" s="920"/>
      <c r="F672" s="920"/>
      <c r="G672" s="921"/>
      <c r="H672" s="919"/>
      <c r="I672" s="920"/>
      <c r="J672" s="920"/>
      <c r="K672" s="920"/>
      <c r="L672" s="921"/>
    </row>
    <row r="673" spans="2:12" hidden="1" x14ac:dyDescent="0.3">
      <c r="B673" s="919"/>
      <c r="C673" s="920"/>
      <c r="D673" s="920"/>
      <c r="E673" s="920"/>
      <c r="F673" s="920"/>
      <c r="G673" s="921"/>
      <c r="H673" s="919"/>
      <c r="I673" s="920"/>
      <c r="J673" s="920"/>
      <c r="K673" s="920"/>
      <c r="L673" s="921"/>
    </row>
    <row r="674" spans="2:12" hidden="1" x14ac:dyDescent="0.3">
      <c r="B674" s="919"/>
      <c r="C674" s="920"/>
      <c r="D674" s="920"/>
      <c r="E674" s="920"/>
      <c r="F674" s="920"/>
      <c r="G674" s="921"/>
      <c r="H674" s="919"/>
      <c r="I674" s="920"/>
      <c r="J674" s="920"/>
      <c r="K674" s="920"/>
      <c r="L674" s="921"/>
    </row>
    <row r="675" spans="2:12" hidden="1" x14ac:dyDescent="0.3">
      <c r="B675" s="919"/>
      <c r="C675" s="920"/>
      <c r="D675" s="920"/>
      <c r="E675" s="920"/>
      <c r="F675" s="920"/>
      <c r="G675" s="921"/>
      <c r="H675" s="919"/>
      <c r="I675" s="920"/>
      <c r="J675" s="920"/>
      <c r="K675" s="920"/>
      <c r="L675" s="921"/>
    </row>
    <row r="676" spans="2:12" hidden="1" x14ac:dyDescent="0.3">
      <c r="B676" s="919"/>
      <c r="C676" s="920"/>
      <c r="D676" s="920"/>
      <c r="E676" s="920"/>
      <c r="F676" s="920"/>
      <c r="G676" s="921"/>
      <c r="H676" s="919"/>
      <c r="I676" s="920"/>
      <c r="J676" s="920"/>
      <c r="K676" s="920"/>
      <c r="L676" s="921"/>
    </row>
    <row r="677" spans="2:12" hidden="1" x14ac:dyDescent="0.3">
      <c r="B677" s="919"/>
      <c r="C677" s="920"/>
      <c r="D677" s="920"/>
      <c r="E677" s="920"/>
      <c r="F677" s="920"/>
      <c r="G677" s="921"/>
      <c r="H677" s="919"/>
      <c r="I677" s="920"/>
      <c r="J677" s="920"/>
      <c r="K677" s="920"/>
      <c r="L677" s="921"/>
    </row>
    <row r="678" spans="2:12" hidden="1" x14ac:dyDescent="0.3">
      <c r="B678" s="919"/>
      <c r="C678" s="920"/>
      <c r="D678" s="920"/>
      <c r="E678" s="920"/>
      <c r="F678" s="920"/>
      <c r="G678" s="921"/>
      <c r="H678" s="919"/>
      <c r="I678" s="920"/>
      <c r="J678" s="920"/>
      <c r="K678" s="920"/>
      <c r="L678" s="921"/>
    </row>
    <row r="679" spans="2:12" hidden="1" x14ac:dyDescent="0.3">
      <c r="B679" s="919"/>
      <c r="C679" s="920"/>
      <c r="D679" s="920"/>
      <c r="E679" s="920"/>
      <c r="F679" s="920"/>
      <c r="G679" s="921"/>
      <c r="H679" s="919"/>
      <c r="I679" s="920"/>
      <c r="J679" s="920"/>
      <c r="K679" s="920"/>
      <c r="L679" s="921"/>
    </row>
    <row r="680" spans="2:12" hidden="1" x14ac:dyDescent="0.3">
      <c r="B680" s="919"/>
      <c r="C680" s="920"/>
      <c r="D680" s="920"/>
      <c r="E680" s="920"/>
      <c r="F680" s="920"/>
      <c r="G680" s="921"/>
      <c r="H680" s="919"/>
      <c r="I680" s="920"/>
      <c r="J680" s="920"/>
      <c r="K680" s="920"/>
      <c r="L680" s="921"/>
    </row>
    <row r="681" spans="2:12" hidden="1" x14ac:dyDescent="0.3">
      <c r="B681" s="999"/>
      <c r="C681" s="1000"/>
      <c r="D681" s="1000"/>
      <c r="E681" s="1000"/>
      <c r="F681" s="1000"/>
      <c r="G681" s="1001"/>
      <c r="H681" s="999"/>
      <c r="I681" s="1000"/>
      <c r="J681" s="1000"/>
      <c r="K681" s="1000"/>
      <c r="L681" s="1001"/>
    </row>
    <row r="682" spans="2:12" hidden="1" x14ac:dyDescent="0.3">
      <c r="B682" s="993"/>
      <c r="C682" s="994"/>
      <c r="D682" s="994"/>
      <c r="E682" s="994"/>
      <c r="F682" s="994"/>
      <c r="G682" s="995"/>
      <c r="H682" s="1008"/>
      <c r="I682" s="1009"/>
      <c r="J682" s="1009"/>
      <c r="K682" s="1009"/>
      <c r="L682" s="1010"/>
    </row>
    <row r="683" spans="2:12" hidden="1" x14ac:dyDescent="0.3">
      <c r="B683" s="996"/>
      <c r="C683" s="997"/>
      <c r="D683" s="997"/>
      <c r="E683" s="997"/>
      <c r="F683" s="997"/>
      <c r="G683" s="998"/>
      <c r="H683" s="1011"/>
      <c r="I683" s="1012"/>
      <c r="J683" s="1012"/>
      <c r="K683" s="1012"/>
      <c r="L683" s="1013"/>
    </row>
    <row r="684" spans="2:12" hidden="1" x14ac:dyDescent="0.3">
      <c r="B684" s="919"/>
      <c r="C684" s="920"/>
      <c r="D684" s="920"/>
      <c r="E684" s="920"/>
      <c r="F684" s="920"/>
      <c r="G684" s="921"/>
      <c r="H684" s="919"/>
      <c r="I684" s="920"/>
      <c r="J684" s="920"/>
      <c r="K684" s="920"/>
      <c r="L684" s="921"/>
    </row>
    <row r="685" spans="2:12" hidden="1" x14ac:dyDescent="0.3">
      <c r="B685" s="919"/>
      <c r="C685" s="920"/>
      <c r="D685" s="920"/>
      <c r="E685" s="920"/>
      <c r="F685" s="920"/>
      <c r="G685" s="921"/>
      <c r="H685" s="919"/>
      <c r="I685" s="920"/>
      <c r="J685" s="920"/>
      <c r="K685" s="920"/>
      <c r="L685" s="921"/>
    </row>
    <row r="686" spans="2:12" hidden="1" x14ac:dyDescent="0.3">
      <c r="B686" s="919"/>
      <c r="C686" s="920"/>
      <c r="D686" s="920"/>
      <c r="E686" s="920"/>
      <c r="F686" s="920"/>
      <c r="G686" s="921"/>
      <c r="H686" s="919"/>
      <c r="I686" s="920"/>
      <c r="J686" s="920"/>
      <c r="K686" s="920"/>
      <c r="L686" s="921"/>
    </row>
    <row r="687" spans="2:12" hidden="1" x14ac:dyDescent="0.3">
      <c r="B687" s="919"/>
      <c r="C687" s="920"/>
      <c r="D687" s="920"/>
      <c r="E687" s="920"/>
      <c r="F687" s="920"/>
      <c r="G687" s="921"/>
      <c r="H687" s="919"/>
      <c r="I687" s="920"/>
      <c r="J687" s="920"/>
      <c r="K687" s="920"/>
      <c r="L687" s="921"/>
    </row>
    <row r="688" spans="2:12" hidden="1" x14ac:dyDescent="0.3">
      <c r="B688" s="919"/>
      <c r="C688" s="920"/>
      <c r="D688" s="920"/>
      <c r="E688" s="920"/>
      <c r="F688" s="920"/>
      <c r="G688" s="921"/>
      <c r="H688" s="919"/>
      <c r="I688" s="920"/>
      <c r="J688" s="920"/>
      <c r="K688" s="920"/>
      <c r="L688" s="921"/>
    </row>
    <row r="689" spans="2:12" hidden="1" x14ac:dyDescent="0.3">
      <c r="B689" s="919"/>
      <c r="C689" s="920"/>
      <c r="D689" s="920"/>
      <c r="E689" s="920"/>
      <c r="F689" s="920"/>
      <c r="G689" s="921"/>
      <c r="H689" s="919"/>
      <c r="I689" s="920"/>
      <c r="J689" s="920"/>
      <c r="K689" s="920"/>
      <c r="L689" s="921"/>
    </row>
    <row r="690" spans="2:12" hidden="1" x14ac:dyDescent="0.3">
      <c r="B690" s="919"/>
      <c r="C690" s="920"/>
      <c r="D690" s="920"/>
      <c r="E690" s="920"/>
      <c r="F690" s="920"/>
      <c r="G690" s="921"/>
      <c r="H690" s="919"/>
      <c r="I690" s="920"/>
      <c r="J690" s="920"/>
      <c r="K690" s="920"/>
      <c r="L690" s="921"/>
    </row>
    <row r="691" spans="2:12" hidden="1" x14ac:dyDescent="0.3">
      <c r="B691" s="919"/>
      <c r="C691" s="920"/>
      <c r="D691" s="920"/>
      <c r="E691" s="920"/>
      <c r="F691" s="920"/>
      <c r="G691" s="921"/>
      <c r="H691" s="919"/>
      <c r="I691" s="920"/>
      <c r="J691" s="920"/>
      <c r="K691" s="920"/>
      <c r="L691" s="921"/>
    </row>
    <row r="692" spans="2:12" hidden="1" x14ac:dyDescent="0.3">
      <c r="B692" s="919"/>
      <c r="C692" s="920"/>
      <c r="D692" s="920"/>
      <c r="E692" s="920"/>
      <c r="F692" s="920"/>
      <c r="G692" s="921"/>
      <c r="H692" s="919"/>
      <c r="I692" s="920"/>
      <c r="J692" s="920"/>
      <c r="K692" s="920"/>
      <c r="L692" s="921"/>
    </row>
    <row r="693" spans="2:12" hidden="1" x14ac:dyDescent="0.3">
      <c r="B693" s="919"/>
      <c r="C693" s="920"/>
      <c r="D693" s="920"/>
      <c r="E693" s="920"/>
      <c r="F693" s="920"/>
      <c r="G693" s="921"/>
      <c r="H693" s="919"/>
      <c r="I693" s="920"/>
      <c r="J693" s="920"/>
      <c r="K693" s="920"/>
      <c r="L693" s="921"/>
    </row>
    <row r="694" spans="2:12" hidden="1" x14ac:dyDescent="0.3">
      <c r="B694" s="919"/>
      <c r="C694" s="920"/>
      <c r="D694" s="920"/>
      <c r="E694" s="920"/>
      <c r="F694" s="920"/>
      <c r="G694" s="921"/>
      <c r="H694" s="919"/>
      <c r="I694" s="920"/>
      <c r="J694" s="920"/>
      <c r="K694" s="920"/>
      <c r="L694" s="921"/>
    </row>
    <row r="695" spans="2:12" hidden="1" x14ac:dyDescent="0.3">
      <c r="B695" s="919"/>
      <c r="C695" s="920"/>
      <c r="D695" s="920"/>
      <c r="E695" s="920"/>
      <c r="F695" s="920"/>
      <c r="G695" s="921"/>
      <c r="H695" s="919"/>
      <c r="I695" s="920"/>
      <c r="J695" s="920"/>
      <c r="K695" s="920"/>
      <c r="L695" s="921"/>
    </row>
    <row r="696" spans="2:12" hidden="1" x14ac:dyDescent="0.3">
      <c r="B696" s="919"/>
      <c r="C696" s="920"/>
      <c r="D696" s="920"/>
      <c r="E696" s="920"/>
      <c r="F696" s="920"/>
      <c r="G696" s="921"/>
      <c r="H696" s="919"/>
      <c r="I696" s="920"/>
      <c r="J696" s="920"/>
      <c r="K696" s="920"/>
      <c r="L696" s="921"/>
    </row>
    <row r="697" spans="2:12" hidden="1" x14ac:dyDescent="0.3">
      <c r="B697" s="999"/>
      <c r="C697" s="1000"/>
      <c r="D697" s="1000"/>
      <c r="E697" s="1000"/>
      <c r="F697" s="1000"/>
      <c r="G697" s="1001"/>
      <c r="H697" s="999"/>
      <c r="I697" s="1000"/>
      <c r="J697" s="1000"/>
      <c r="K697" s="1000"/>
      <c r="L697" s="1001"/>
    </row>
    <row r="698" spans="2:12" hidden="1" x14ac:dyDescent="0.3">
      <c r="B698" s="1007"/>
      <c r="C698" s="994"/>
      <c r="D698" s="994"/>
      <c r="E698" s="994"/>
      <c r="F698" s="994"/>
      <c r="G698" s="995"/>
      <c r="H698" s="1008"/>
      <c r="I698" s="1009"/>
      <c r="J698" s="1009"/>
      <c r="K698" s="1009"/>
      <c r="L698" s="1010"/>
    </row>
    <row r="699" spans="2:12" hidden="1" x14ac:dyDescent="0.3">
      <c r="B699" s="996"/>
      <c r="C699" s="997"/>
      <c r="D699" s="997"/>
      <c r="E699" s="997"/>
      <c r="F699" s="997"/>
      <c r="G699" s="998"/>
      <c r="H699" s="1011"/>
      <c r="I699" s="1012"/>
      <c r="J699" s="1012"/>
      <c r="K699" s="1012"/>
      <c r="L699" s="1013"/>
    </row>
    <row r="700" spans="2:12" hidden="1" x14ac:dyDescent="0.3">
      <c r="B700" s="919"/>
      <c r="C700" s="920"/>
      <c r="D700" s="920"/>
      <c r="E700" s="920"/>
      <c r="F700" s="920"/>
      <c r="G700" s="921"/>
      <c r="H700" s="919"/>
      <c r="I700" s="920"/>
      <c r="J700" s="920"/>
      <c r="K700" s="920"/>
      <c r="L700" s="921"/>
    </row>
    <row r="701" spans="2:12" hidden="1" x14ac:dyDescent="0.3">
      <c r="B701" s="919"/>
      <c r="C701" s="920"/>
      <c r="D701" s="920"/>
      <c r="E701" s="920"/>
      <c r="F701" s="920"/>
      <c r="G701" s="921"/>
      <c r="H701" s="919"/>
      <c r="I701" s="920"/>
      <c r="J701" s="920"/>
      <c r="K701" s="920"/>
      <c r="L701" s="921"/>
    </row>
    <row r="702" spans="2:12" hidden="1" x14ac:dyDescent="0.3">
      <c r="B702" s="919"/>
      <c r="C702" s="920"/>
      <c r="D702" s="920"/>
      <c r="E702" s="920"/>
      <c r="F702" s="920"/>
      <c r="G702" s="921"/>
      <c r="H702" s="919"/>
      <c r="I702" s="920"/>
      <c r="J702" s="920"/>
      <c r="K702" s="920"/>
      <c r="L702" s="921"/>
    </row>
    <row r="703" spans="2:12" hidden="1" x14ac:dyDescent="0.3">
      <c r="B703" s="919"/>
      <c r="C703" s="920"/>
      <c r="D703" s="920"/>
      <c r="E703" s="920"/>
      <c r="F703" s="920"/>
      <c r="G703" s="921"/>
      <c r="H703" s="919"/>
      <c r="I703" s="920"/>
      <c r="J703" s="920"/>
      <c r="K703" s="920"/>
      <c r="L703" s="921"/>
    </row>
    <row r="704" spans="2:12" hidden="1" x14ac:dyDescent="0.3">
      <c r="B704" s="919"/>
      <c r="C704" s="920"/>
      <c r="D704" s="920"/>
      <c r="E704" s="920"/>
      <c r="F704" s="920"/>
      <c r="G704" s="921"/>
      <c r="H704" s="919"/>
      <c r="I704" s="920"/>
      <c r="J704" s="920"/>
      <c r="K704" s="920"/>
      <c r="L704" s="921"/>
    </row>
    <row r="705" spans="2:12" hidden="1" x14ac:dyDescent="0.3">
      <c r="B705" s="919"/>
      <c r="C705" s="920"/>
      <c r="D705" s="920"/>
      <c r="E705" s="920"/>
      <c r="F705" s="920"/>
      <c r="G705" s="921"/>
      <c r="H705" s="919"/>
      <c r="I705" s="920"/>
      <c r="J705" s="920"/>
      <c r="K705" s="920"/>
      <c r="L705" s="921"/>
    </row>
    <row r="706" spans="2:12" hidden="1" x14ac:dyDescent="0.3">
      <c r="B706" s="919"/>
      <c r="C706" s="920"/>
      <c r="D706" s="920"/>
      <c r="E706" s="920"/>
      <c r="F706" s="920"/>
      <c r="G706" s="921"/>
      <c r="H706" s="919"/>
      <c r="I706" s="920"/>
      <c r="J706" s="920"/>
      <c r="K706" s="920"/>
      <c r="L706" s="921"/>
    </row>
    <row r="707" spans="2:12" hidden="1" x14ac:dyDescent="0.3">
      <c r="B707" s="919"/>
      <c r="C707" s="920"/>
      <c r="D707" s="920"/>
      <c r="E707" s="920"/>
      <c r="F707" s="920"/>
      <c r="G707" s="921"/>
      <c r="H707" s="919"/>
      <c r="I707" s="920"/>
      <c r="J707" s="920"/>
      <c r="K707" s="920"/>
      <c r="L707" s="921"/>
    </row>
    <row r="708" spans="2:12" hidden="1" x14ac:dyDescent="0.3">
      <c r="B708" s="919"/>
      <c r="C708" s="920"/>
      <c r="D708" s="920"/>
      <c r="E708" s="920"/>
      <c r="F708" s="920"/>
      <c r="G708" s="921"/>
      <c r="H708" s="919"/>
      <c r="I708" s="920"/>
      <c r="J708" s="920"/>
      <c r="K708" s="920"/>
      <c r="L708" s="921"/>
    </row>
    <row r="709" spans="2:12" hidden="1" x14ac:dyDescent="0.3">
      <c r="B709" s="919"/>
      <c r="C709" s="920"/>
      <c r="D709" s="920"/>
      <c r="E709" s="920"/>
      <c r="F709" s="920"/>
      <c r="G709" s="921"/>
      <c r="H709" s="919"/>
      <c r="I709" s="920"/>
      <c r="J709" s="920"/>
      <c r="K709" s="920"/>
      <c r="L709" s="921"/>
    </row>
    <row r="710" spans="2:12" hidden="1" x14ac:dyDescent="0.3">
      <c r="B710" s="919"/>
      <c r="C710" s="920"/>
      <c r="D710" s="920"/>
      <c r="E710" s="920"/>
      <c r="F710" s="920"/>
      <c r="G710" s="921"/>
      <c r="H710" s="919"/>
      <c r="I710" s="920"/>
      <c r="J710" s="920"/>
      <c r="K710" s="920"/>
      <c r="L710" s="921"/>
    </row>
    <row r="711" spans="2:12" hidden="1" x14ac:dyDescent="0.3">
      <c r="B711" s="919"/>
      <c r="C711" s="920"/>
      <c r="D711" s="920"/>
      <c r="E711" s="920"/>
      <c r="F711" s="920"/>
      <c r="G711" s="921"/>
      <c r="H711" s="919"/>
      <c r="I711" s="920"/>
      <c r="J711" s="920"/>
      <c r="K711" s="920"/>
      <c r="L711" s="921"/>
    </row>
    <row r="712" spans="2:12" hidden="1" x14ac:dyDescent="0.3">
      <c r="B712" s="919"/>
      <c r="C712" s="920"/>
      <c r="D712" s="920"/>
      <c r="E712" s="920"/>
      <c r="F712" s="920"/>
      <c r="G712" s="921"/>
      <c r="H712" s="919"/>
      <c r="I712" s="920"/>
      <c r="J712" s="920"/>
      <c r="K712" s="920"/>
      <c r="L712" s="921"/>
    </row>
    <row r="713" spans="2:12" hidden="1" x14ac:dyDescent="0.3">
      <c r="B713" s="999"/>
      <c r="C713" s="1000"/>
      <c r="D713" s="1000"/>
      <c r="E713" s="1000"/>
      <c r="F713" s="1000"/>
      <c r="G713" s="1001"/>
      <c r="H713" s="999"/>
      <c r="I713" s="1000"/>
      <c r="J713" s="1000"/>
      <c r="K713" s="1000"/>
      <c r="L713" s="1001"/>
    </row>
    <row r="714" spans="2:12" hidden="1" x14ac:dyDescent="0.3">
      <c r="B714" s="1007"/>
      <c r="C714" s="994"/>
      <c r="D714" s="994"/>
      <c r="E714" s="994"/>
      <c r="F714" s="994"/>
      <c r="G714" s="995"/>
      <c r="H714" s="1008"/>
      <c r="I714" s="1009"/>
      <c r="J714" s="1009"/>
      <c r="K714" s="1009"/>
      <c r="L714" s="1010"/>
    </row>
    <row r="715" spans="2:12" hidden="1" x14ac:dyDescent="0.3">
      <c r="B715" s="996"/>
      <c r="C715" s="997"/>
      <c r="D715" s="997"/>
      <c r="E715" s="997"/>
      <c r="F715" s="997"/>
      <c r="G715" s="998"/>
      <c r="H715" s="1011"/>
      <c r="I715" s="1012"/>
      <c r="J715" s="1012"/>
      <c r="K715" s="1012"/>
      <c r="L715" s="1013"/>
    </row>
    <row r="716" spans="2:12" hidden="1" x14ac:dyDescent="0.3">
      <c r="B716" s="919"/>
      <c r="C716" s="920"/>
      <c r="D716" s="920"/>
      <c r="E716" s="920"/>
      <c r="F716" s="920"/>
      <c r="G716" s="921"/>
      <c r="H716" s="919"/>
      <c r="I716" s="920"/>
      <c r="J716" s="920"/>
      <c r="K716" s="920"/>
      <c r="L716" s="921"/>
    </row>
    <row r="717" spans="2:12" hidden="1" x14ac:dyDescent="0.3">
      <c r="B717" s="919"/>
      <c r="C717" s="920"/>
      <c r="D717" s="920"/>
      <c r="E717" s="920"/>
      <c r="F717" s="920"/>
      <c r="G717" s="921"/>
      <c r="H717" s="919"/>
      <c r="I717" s="920"/>
      <c r="J717" s="920"/>
      <c r="K717" s="920"/>
      <c r="L717" s="921"/>
    </row>
    <row r="718" spans="2:12" hidden="1" x14ac:dyDescent="0.3">
      <c r="B718" s="919"/>
      <c r="C718" s="920"/>
      <c r="D718" s="920"/>
      <c r="E718" s="920"/>
      <c r="F718" s="920"/>
      <c r="G718" s="921"/>
      <c r="H718" s="919"/>
      <c r="I718" s="920"/>
      <c r="J718" s="920"/>
      <c r="K718" s="920"/>
      <c r="L718" s="921"/>
    </row>
    <row r="719" spans="2:12" hidden="1" x14ac:dyDescent="0.3">
      <c r="B719" s="919"/>
      <c r="C719" s="920"/>
      <c r="D719" s="920"/>
      <c r="E719" s="920"/>
      <c r="F719" s="920"/>
      <c r="G719" s="921"/>
      <c r="H719" s="919"/>
      <c r="I719" s="920"/>
      <c r="J719" s="920"/>
      <c r="K719" s="920"/>
      <c r="L719" s="921"/>
    </row>
    <row r="720" spans="2:12" hidden="1" x14ac:dyDescent="0.3">
      <c r="B720" s="919"/>
      <c r="C720" s="920"/>
      <c r="D720" s="920"/>
      <c r="E720" s="920"/>
      <c r="F720" s="920"/>
      <c r="G720" s="921"/>
      <c r="H720" s="919"/>
      <c r="I720" s="920"/>
      <c r="J720" s="920"/>
      <c r="K720" s="920"/>
      <c r="L720" s="921"/>
    </row>
    <row r="721" spans="2:12" hidden="1" x14ac:dyDescent="0.3">
      <c r="B721" s="919"/>
      <c r="C721" s="920"/>
      <c r="D721" s="920"/>
      <c r="E721" s="920"/>
      <c r="F721" s="920"/>
      <c r="G721" s="921"/>
      <c r="H721" s="919"/>
      <c r="I721" s="920"/>
      <c r="J721" s="920"/>
      <c r="K721" s="920"/>
      <c r="L721" s="921"/>
    </row>
    <row r="722" spans="2:12" hidden="1" x14ac:dyDescent="0.3">
      <c r="B722" s="919"/>
      <c r="C722" s="920"/>
      <c r="D722" s="920"/>
      <c r="E722" s="920"/>
      <c r="F722" s="920"/>
      <c r="G722" s="921"/>
      <c r="H722" s="919"/>
      <c r="I722" s="920"/>
      <c r="J722" s="920"/>
      <c r="K722" s="920"/>
      <c r="L722" s="921"/>
    </row>
    <row r="723" spans="2:12" hidden="1" x14ac:dyDescent="0.3">
      <c r="B723" s="919"/>
      <c r="C723" s="920"/>
      <c r="D723" s="920"/>
      <c r="E723" s="920"/>
      <c r="F723" s="920"/>
      <c r="G723" s="921"/>
      <c r="H723" s="919"/>
      <c r="I723" s="920"/>
      <c r="J723" s="920"/>
      <c r="K723" s="920"/>
      <c r="L723" s="921"/>
    </row>
    <row r="724" spans="2:12" hidden="1" x14ac:dyDescent="0.3">
      <c r="B724" s="919"/>
      <c r="C724" s="920"/>
      <c r="D724" s="920"/>
      <c r="E724" s="920"/>
      <c r="F724" s="920"/>
      <c r="G724" s="921"/>
      <c r="H724" s="919"/>
      <c r="I724" s="920"/>
      <c r="J724" s="920"/>
      <c r="K724" s="920"/>
      <c r="L724" s="921"/>
    </row>
    <row r="725" spans="2:12" hidden="1" x14ac:dyDescent="0.3">
      <c r="B725" s="919"/>
      <c r="C725" s="920"/>
      <c r="D725" s="920"/>
      <c r="E725" s="920"/>
      <c r="F725" s="920"/>
      <c r="G725" s="921"/>
      <c r="H725" s="919"/>
      <c r="I725" s="920"/>
      <c r="J725" s="920"/>
      <c r="K725" s="920"/>
      <c r="L725" s="921"/>
    </row>
    <row r="726" spans="2:12" hidden="1" x14ac:dyDescent="0.3">
      <c r="B726" s="919"/>
      <c r="C726" s="920"/>
      <c r="D726" s="920"/>
      <c r="E726" s="920"/>
      <c r="F726" s="920"/>
      <c r="G726" s="921"/>
      <c r="H726" s="919"/>
      <c r="I726" s="920"/>
      <c r="J726" s="920"/>
      <c r="K726" s="920"/>
      <c r="L726" s="921"/>
    </row>
    <row r="727" spans="2:12" hidden="1" x14ac:dyDescent="0.3">
      <c r="B727" s="919"/>
      <c r="C727" s="920"/>
      <c r="D727" s="920"/>
      <c r="E727" s="920"/>
      <c r="F727" s="920"/>
      <c r="G727" s="921"/>
      <c r="H727" s="919"/>
      <c r="I727" s="920"/>
      <c r="J727" s="920"/>
      <c r="K727" s="920"/>
      <c r="L727" s="921"/>
    </row>
    <row r="728" spans="2:12" hidden="1" x14ac:dyDescent="0.3">
      <c r="B728" s="919"/>
      <c r="C728" s="920"/>
      <c r="D728" s="920"/>
      <c r="E728" s="920"/>
      <c r="F728" s="920"/>
      <c r="G728" s="921"/>
      <c r="H728" s="919"/>
      <c r="I728" s="920"/>
      <c r="J728" s="920"/>
      <c r="K728" s="920"/>
      <c r="L728" s="921"/>
    </row>
    <row r="729" spans="2:12" hidden="1" x14ac:dyDescent="0.3">
      <c r="B729" s="999"/>
      <c r="C729" s="1000"/>
      <c r="D729" s="1000"/>
      <c r="E729" s="1000"/>
      <c r="F729" s="1000"/>
      <c r="G729" s="1001"/>
      <c r="H729" s="999"/>
      <c r="I729" s="1000"/>
      <c r="J729" s="1000"/>
      <c r="K729" s="1000"/>
      <c r="L729" s="1001"/>
    </row>
    <row r="730" spans="2:12" hidden="1" x14ac:dyDescent="0.3">
      <c r="B730" s="1007"/>
      <c r="C730" s="994"/>
      <c r="D730" s="994"/>
      <c r="E730" s="994"/>
      <c r="F730" s="994"/>
      <c r="G730" s="995"/>
      <c r="H730" s="1008"/>
      <c r="I730" s="1009"/>
      <c r="J730" s="1009"/>
      <c r="K730" s="1009"/>
      <c r="L730" s="1010"/>
    </row>
    <row r="731" spans="2:12" hidden="1" x14ac:dyDescent="0.3">
      <c r="B731" s="996"/>
      <c r="C731" s="997"/>
      <c r="D731" s="997"/>
      <c r="E731" s="997"/>
      <c r="F731" s="997"/>
      <c r="G731" s="998"/>
      <c r="H731" s="1011"/>
      <c r="I731" s="1012"/>
      <c r="J731" s="1012"/>
      <c r="K731" s="1012"/>
      <c r="L731" s="1013"/>
    </row>
    <row r="732" spans="2:12" hidden="1" x14ac:dyDescent="0.3">
      <c r="B732" s="919"/>
      <c r="C732" s="920"/>
      <c r="D732" s="920"/>
      <c r="E732" s="920"/>
      <c r="F732" s="920"/>
      <c r="G732" s="921"/>
      <c r="H732" s="919"/>
      <c r="I732" s="920"/>
      <c r="J732" s="920"/>
      <c r="K732" s="920"/>
      <c r="L732" s="921"/>
    </row>
    <row r="733" spans="2:12" hidden="1" x14ac:dyDescent="0.3">
      <c r="B733" s="919"/>
      <c r="C733" s="920"/>
      <c r="D733" s="920"/>
      <c r="E733" s="920"/>
      <c r="F733" s="920"/>
      <c r="G733" s="921"/>
      <c r="H733" s="919"/>
      <c r="I733" s="920"/>
      <c r="J733" s="920"/>
      <c r="K733" s="920"/>
      <c r="L733" s="921"/>
    </row>
    <row r="734" spans="2:12" hidden="1" x14ac:dyDescent="0.3">
      <c r="B734" s="919"/>
      <c r="C734" s="920"/>
      <c r="D734" s="920"/>
      <c r="E734" s="920"/>
      <c r="F734" s="920"/>
      <c r="G734" s="921"/>
      <c r="H734" s="919"/>
      <c r="I734" s="920"/>
      <c r="J734" s="920"/>
      <c r="K734" s="920"/>
      <c r="L734" s="921"/>
    </row>
    <row r="735" spans="2:12" hidden="1" x14ac:dyDescent="0.3">
      <c r="B735" s="919"/>
      <c r="C735" s="920"/>
      <c r="D735" s="920"/>
      <c r="E735" s="920"/>
      <c r="F735" s="920"/>
      <c r="G735" s="921"/>
      <c r="H735" s="919"/>
      <c r="I735" s="920"/>
      <c r="J735" s="920"/>
      <c r="K735" s="920"/>
      <c r="L735" s="921"/>
    </row>
    <row r="736" spans="2:12" hidden="1" x14ac:dyDescent="0.3">
      <c r="B736" s="919"/>
      <c r="C736" s="920"/>
      <c r="D736" s="920"/>
      <c r="E736" s="920"/>
      <c r="F736" s="920"/>
      <c r="G736" s="921"/>
      <c r="H736" s="919"/>
      <c r="I736" s="920"/>
      <c r="J736" s="920"/>
      <c r="K736" s="920"/>
      <c r="L736" s="921"/>
    </row>
    <row r="737" spans="2:12" hidden="1" x14ac:dyDescent="0.3">
      <c r="B737" s="919"/>
      <c r="C737" s="920"/>
      <c r="D737" s="920"/>
      <c r="E737" s="920"/>
      <c r="F737" s="920"/>
      <c r="G737" s="921"/>
      <c r="H737" s="919"/>
      <c r="I737" s="920"/>
      <c r="J737" s="920"/>
      <c r="K737" s="920"/>
      <c r="L737" s="921"/>
    </row>
    <row r="738" spans="2:12" hidden="1" x14ac:dyDescent="0.3">
      <c r="B738" s="919"/>
      <c r="C738" s="920"/>
      <c r="D738" s="920"/>
      <c r="E738" s="920"/>
      <c r="F738" s="920"/>
      <c r="G738" s="921"/>
      <c r="H738" s="919"/>
      <c r="I738" s="920"/>
      <c r="J738" s="920"/>
      <c r="K738" s="920"/>
      <c r="L738" s="921"/>
    </row>
    <row r="739" spans="2:12" hidden="1" x14ac:dyDescent="0.3">
      <c r="B739" s="919"/>
      <c r="C739" s="920"/>
      <c r="D739" s="920"/>
      <c r="E739" s="920"/>
      <c r="F739" s="920"/>
      <c r="G739" s="921"/>
      <c r="H739" s="919"/>
      <c r="I739" s="920"/>
      <c r="J739" s="920"/>
      <c r="K739" s="920"/>
      <c r="L739" s="921"/>
    </row>
    <row r="740" spans="2:12" hidden="1" x14ac:dyDescent="0.3">
      <c r="B740" s="919"/>
      <c r="C740" s="920"/>
      <c r="D740" s="920"/>
      <c r="E740" s="920"/>
      <c r="F740" s="920"/>
      <c r="G740" s="921"/>
      <c r="H740" s="919"/>
      <c r="I740" s="920"/>
      <c r="J740" s="920"/>
      <c r="K740" s="920"/>
      <c r="L740" s="921"/>
    </row>
    <row r="741" spans="2:12" hidden="1" x14ac:dyDescent="0.3">
      <c r="B741" s="919"/>
      <c r="C741" s="920"/>
      <c r="D741" s="920"/>
      <c r="E741" s="920"/>
      <c r="F741" s="920"/>
      <c r="G741" s="921"/>
      <c r="H741" s="919"/>
      <c r="I741" s="920"/>
      <c r="J741" s="920"/>
      <c r="K741" s="920"/>
      <c r="L741" s="921"/>
    </row>
    <row r="742" spans="2:12" hidden="1" x14ac:dyDescent="0.3">
      <c r="B742" s="919"/>
      <c r="C742" s="920"/>
      <c r="D742" s="920"/>
      <c r="E742" s="920"/>
      <c r="F742" s="920"/>
      <c r="G742" s="921"/>
      <c r="H742" s="919"/>
      <c r="I742" s="920"/>
      <c r="J742" s="920"/>
      <c r="K742" s="920"/>
      <c r="L742" s="921"/>
    </row>
    <row r="743" spans="2:12" hidden="1" x14ac:dyDescent="0.3">
      <c r="B743" s="919"/>
      <c r="C743" s="920"/>
      <c r="D743" s="920"/>
      <c r="E743" s="920"/>
      <c r="F743" s="920"/>
      <c r="G743" s="921"/>
      <c r="H743" s="919"/>
      <c r="I743" s="920"/>
      <c r="J743" s="920"/>
      <c r="K743" s="920"/>
      <c r="L743" s="921"/>
    </row>
    <row r="744" spans="2:12" hidden="1" x14ac:dyDescent="0.3">
      <c r="B744" s="919"/>
      <c r="C744" s="920"/>
      <c r="D744" s="920"/>
      <c r="E744" s="920"/>
      <c r="F744" s="920"/>
      <c r="G744" s="921"/>
      <c r="H744" s="919"/>
      <c r="I744" s="920"/>
      <c r="J744" s="920"/>
      <c r="K744" s="920"/>
      <c r="L744" s="921"/>
    </row>
    <row r="745" spans="2:12" hidden="1" x14ac:dyDescent="0.3">
      <c r="B745" s="999"/>
      <c r="C745" s="1000"/>
      <c r="D745" s="1000"/>
      <c r="E745" s="1000"/>
      <c r="F745" s="1000"/>
      <c r="G745" s="1001"/>
      <c r="H745" s="999"/>
      <c r="I745" s="1000"/>
      <c r="J745" s="1000"/>
      <c r="K745" s="1000"/>
      <c r="L745" s="1001"/>
    </row>
    <row r="746" spans="2:12" hidden="1" x14ac:dyDescent="0.3">
      <c r="B746" s="1007"/>
      <c r="C746" s="994"/>
      <c r="D746" s="994"/>
      <c r="E746" s="994"/>
      <c r="F746" s="994"/>
      <c r="G746" s="995"/>
      <c r="H746" s="1008"/>
      <c r="I746" s="1009"/>
      <c r="J746" s="1009"/>
      <c r="K746" s="1009"/>
      <c r="L746" s="1010"/>
    </row>
    <row r="747" spans="2:12" hidden="1" x14ac:dyDescent="0.3">
      <c r="B747" s="996"/>
      <c r="C747" s="997"/>
      <c r="D747" s="997"/>
      <c r="E747" s="997"/>
      <c r="F747" s="997"/>
      <c r="G747" s="998"/>
      <c r="H747" s="1011"/>
      <c r="I747" s="1012"/>
      <c r="J747" s="1012"/>
      <c r="K747" s="1012"/>
      <c r="L747" s="1013"/>
    </row>
    <row r="748" spans="2:12" hidden="1" x14ac:dyDescent="0.3">
      <c r="B748" s="919"/>
      <c r="C748" s="920"/>
      <c r="D748" s="920"/>
      <c r="E748" s="920"/>
      <c r="F748" s="920"/>
      <c r="G748" s="921"/>
      <c r="H748" s="919"/>
      <c r="I748" s="920"/>
      <c r="J748" s="920"/>
      <c r="K748" s="920"/>
      <c r="L748" s="921"/>
    </row>
    <row r="749" spans="2:12" hidden="1" x14ac:dyDescent="0.3">
      <c r="B749" s="919"/>
      <c r="C749" s="920"/>
      <c r="D749" s="920"/>
      <c r="E749" s="920"/>
      <c r="F749" s="920"/>
      <c r="G749" s="921"/>
      <c r="H749" s="919"/>
      <c r="I749" s="920"/>
      <c r="J749" s="920"/>
      <c r="K749" s="920"/>
      <c r="L749" s="921"/>
    </row>
    <row r="750" spans="2:12" hidden="1" x14ac:dyDescent="0.3">
      <c r="B750" s="919"/>
      <c r="C750" s="920"/>
      <c r="D750" s="920"/>
      <c r="E750" s="920"/>
      <c r="F750" s="920"/>
      <c r="G750" s="921"/>
      <c r="H750" s="919"/>
      <c r="I750" s="920"/>
      <c r="J750" s="920"/>
      <c r="K750" s="920"/>
      <c r="L750" s="921"/>
    </row>
    <row r="751" spans="2:12" hidden="1" x14ac:dyDescent="0.3">
      <c r="B751" s="919"/>
      <c r="C751" s="920"/>
      <c r="D751" s="920"/>
      <c r="E751" s="920"/>
      <c r="F751" s="920"/>
      <c r="G751" s="921"/>
      <c r="H751" s="919"/>
      <c r="I751" s="920"/>
      <c r="J751" s="920"/>
      <c r="K751" s="920"/>
      <c r="L751" s="921"/>
    </row>
    <row r="752" spans="2:12" hidden="1" x14ac:dyDescent="0.3">
      <c r="B752" s="919"/>
      <c r="C752" s="920"/>
      <c r="D752" s="920"/>
      <c r="E752" s="920"/>
      <c r="F752" s="920"/>
      <c r="G752" s="921"/>
      <c r="H752" s="919"/>
      <c r="I752" s="920"/>
      <c r="J752" s="920"/>
      <c r="K752" s="920"/>
      <c r="L752" s="921"/>
    </row>
    <row r="753" spans="2:12" hidden="1" x14ac:dyDescent="0.3">
      <c r="B753" s="919"/>
      <c r="C753" s="920"/>
      <c r="D753" s="920"/>
      <c r="E753" s="920"/>
      <c r="F753" s="920"/>
      <c r="G753" s="921"/>
      <c r="H753" s="919"/>
      <c r="I753" s="920"/>
      <c r="J753" s="920"/>
      <c r="K753" s="920"/>
      <c r="L753" s="921"/>
    </row>
    <row r="754" spans="2:12" hidden="1" x14ac:dyDescent="0.3">
      <c r="B754" s="919"/>
      <c r="C754" s="920"/>
      <c r="D754" s="920"/>
      <c r="E754" s="920"/>
      <c r="F754" s="920"/>
      <c r="G754" s="921"/>
      <c r="H754" s="919"/>
      <c r="I754" s="920"/>
      <c r="J754" s="920"/>
      <c r="K754" s="920"/>
      <c r="L754" s="921"/>
    </row>
    <row r="755" spans="2:12" hidden="1" x14ac:dyDescent="0.3">
      <c r="B755" s="919"/>
      <c r="C755" s="920"/>
      <c r="D755" s="920"/>
      <c r="E755" s="920"/>
      <c r="F755" s="920"/>
      <c r="G755" s="921"/>
      <c r="H755" s="919"/>
      <c r="I755" s="920"/>
      <c r="J755" s="920"/>
      <c r="K755" s="920"/>
      <c r="L755" s="921"/>
    </row>
    <row r="756" spans="2:12" hidden="1" x14ac:dyDescent="0.3">
      <c r="B756" s="919"/>
      <c r="C756" s="920"/>
      <c r="D756" s="920"/>
      <c r="E756" s="920"/>
      <c r="F756" s="920"/>
      <c r="G756" s="921"/>
      <c r="H756" s="919"/>
      <c r="I756" s="920"/>
      <c r="J756" s="920"/>
      <c r="K756" s="920"/>
      <c r="L756" s="921"/>
    </row>
    <row r="757" spans="2:12" hidden="1" x14ac:dyDescent="0.3">
      <c r="B757" s="919"/>
      <c r="C757" s="920"/>
      <c r="D757" s="920"/>
      <c r="E757" s="920"/>
      <c r="F757" s="920"/>
      <c r="G757" s="921"/>
      <c r="H757" s="919"/>
      <c r="I757" s="920"/>
      <c r="J757" s="920"/>
      <c r="K757" s="920"/>
      <c r="L757" s="921"/>
    </row>
    <row r="758" spans="2:12" hidden="1" x14ac:dyDescent="0.3">
      <c r="B758" s="919"/>
      <c r="C758" s="920"/>
      <c r="D758" s="920"/>
      <c r="E758" s="920"/>
      <c r="F758" s="920"/>
      <c r="G758" s="921"/>
      <c r="H758" s="919"/>
      <c r="I758" s="920"/>
      <c r="J758" s="920"/>
      <c r="K758" s="920"/>
      <c r="L758" s="921"/>
    </row>
    <row r="759" spans="2:12" hidden="1" x14ac:dyDescent="0.3">
      <c r="B759" s="919"/>
      <c r="C759" s="920"/>
      <c r="D759" s="920"/>
      <c r="E759" s="920"/>
      <c r="F759" s="920"/>
      <c r="G759" s="921"/>
      <c r="H759" s="919"/>
      <c r="I759" s="920"/>
      <c r="J759" s="920"/>
      <c r="K759" s="920"/>
      <c r="L759" s="921"/>
    </row>
    <row r="760" spans="2:12" hidden="1" x14ac:dyDescent="0.3">
      <c r="B760" s="919"/>
      <c r="C760" s="920"/>
      <c r="D760" s="920"/>
      <c r="E760" s="920"/>
      <c r="F760" s="920"/>
      <c r="G760" s="921"/>
      <c r="H760" s="919"/>
      <c r="I760" s="920"/>
      <c r="J760" s="920"/>
      <c r="K760" s="920"/>
      <c r="L760" s="921"/>
    </row>
    <row r="761" spans="2:12" hidden="1" x14ac:dyDescent="0.3">
      <c r="B761" s="999"/>
      <c r="C761" s="1000"/>
      <c r="D761" s="1000"/>
      <c r="E761" s="1000"/>
      <c r="F761" s="1000"/>
      <c r="G761" s="1001"/>
      <c r="H761" s="999"/>
      <c r="I761" s="1000"/>
      <c r="J761" s="1000"/>
      <c r="K761" s="1000"/>
      <c r="L761" s="1001"/>
    </row>
    <row r="762" spans="2:12" hidden="1" x14ac:dyDescent="0.3">
      <c r="B762" s="1007"/>
      <c r="C762" s="994"/>
      <c r="D762" s="994"/>
      <c r="E762" s="994"/>
      <c r="F762" s="994"/>
      <c r="G762" s="995"/>
      <c r="H762" s="1008"/>
      <c r="I762" s="1009"/>
      <c r="J762" s="1009"/>
      <c r="K762" s="1009"/>
      <c r="L762" s="1010"/>
    </row>
    <row r="763" spans="2:12" hidden="1" x14ac:dyDescent="0.3">
      <c r="B763" s="996"/>
      <c r="C763" s="997"/>
      <c r="D763" s="997"/>
      <c r="E763" s="997"/>
      <c r="F763" s="997"/>
      <c r="G763" s="998"/>
      <c r="H763" s="1011"/>
      <c r="I763" s="1012"/>
      <c r="J763" s="1012"/>
      <c r="K763" s="1012"/>
      <c r="L763" s="1013"/>
    </row>
    <row r="764" spans="2:12" x14ac:dyDescent="0.3">
      <c r="B764" s="919"/>
      <c r="C764" s="920"/>
      <c r="D764" s="920"/>
      <c r="E764" s="920"/>
      <c r="F764" s="920"/>
      <c r="G764" s="921"/>
      <c r="H764" s="919"/>
      <c r="I764" s="920"/>
      <c r="J764" s="920"/>
      <c r="K764" s="920"/>
      <c r="L764" s="921"/>
    </row>
    <row r="765" spans="2:12" x14ac:dyDescent="0.3">
      <c r="B765" s="919"/>
      <c r="C765" s="920"/>
      <c r="D765" s="920"/>
      <c r="E765" s="920"/>
      <c r="F765" s="920"/>
      <c r="G765" s="921"/>
      <c r="H765" s="919"/>
      <c r="I765" s="920"/>
      <c r="J765" s="920"/>
      <c r="K765" s="920"/>
      <c r="L765" s="921"/>
    </row>
    <row r="766" spans="2:12" x14ac:dyDescent="0.3">
      <c r="B766" s="919"/>
      <c r="C766" s="920"/>
      <c r="D766" s="920"/>
      <c r="E766" s="920"/>
      <c r="F766" s="920"/>
      <c r="G766" s="921"/>
      <c r="H766" s="919"/>
      <c r="I766" s="920"/>
      <c r="J766" s="920"/>
      <c r="K766" s="920"/>
      <c r="L766" s="921"/>
    </row>
    <row r="767" spans="2:12" x14ac:dyDescent="0.3">
      <c r="B767" s="919"/>
      <c r="C767" s="920"/>
      <c r="D767" s="920"/>
      <c r="E767" s="920"/>
      <c r="F767" s="920"/>
      <c r="G767" s="921"/>
      <c r="H767" s="919"/>
      <c r="I767" s="920"/>
      <c r="J767" s="920"/>
      <c r="K767" s="920"/>
      <c r="L767" s="921"/>
    </row>
    <row r="768" spans="2:12" x14ac:dyDescent="0.3">
      <c r="B768" s="919"/>
      <c r="C768" s="920"/>
      <c r="D768" s="920"/>
      <c r="E768" s="920"/>
      <c r="F768" s="920"/>
      <c r="G768" s="921"/>
      <c r="H768" s="919"/>
      <c r="I768" s="920"/>
      <c r="J768" s="920"/>
      <c r="K768" s="920"/>
      <c r="L768" s="921"/>
    </row>
    <row r="769" spans="2:12" x14ac:dyDescent="0.3">
      <c r="B769" s="919"/>
      <c r="C769" s="920"/>
      <c r="D769" s="920"/>
      <c r="E769" s="920"/>
      <c r="F769" s="920"/>
      <c r="G769" s="921"/>
      <c r="H769" s="919"/>
      <c r="I769" s="920"/>
      <c r="J769" s="920"/>
      <c r="K769" s="920"/>
      <c r="L769" s="921"/>
    </row>
    <row r="770" spans="2:12" x14ac:dyDescent="0.3">
      <c r="B770" s="919"/>
      <c r="C770" s="920"/>
      <c r="D770" s="920"/>
      <c r="E770" s="920"/>
      <c r="F770" s="920"/>
      <c r="G770" s="921"/>
      <c r="H770" s="919"/>
      <c r="I770" s="920"/>
      <c r="J770" s="920"/>
      <c r="K770" s="920"/>
      <c r="L770" s="921"/>
    </row>
    <row r="771" spans="2:12" x14ac:dyDescent="0.3">
      <c r="B771" s="919"/>
      <c r="C771" s="920"/>
      <c r="D771" s="920"/>
      <c r="E771" s="920"/>
      <c r="F771" s="920"/>
      <c r="G771" s="921"/>
      <c r="H771" s="919"/>
      <c r="I771" s="920"/>
      <c r="J771" s="920"/>
      <c r="K771" s="920"/>
      <c r="L771" s="921"/>
    </row>
    <row r="772" spans="2:12" x14ac:dyDescent="0.3">
      <c r="B772" s="919"/>
      <c r="C772" s="920"/>
      <c r="D772" s="920"/>
      <c r="E772" s="920"/>
      <c r="F772" s="920"/>
      <c r="G772" s="921"/>
      <c r="H772" s="919"/>
      <c r="I772" s="920"/>
      <c r="J772" s="920"/>
      <c r="K772" s="920"/>
      <c r="L772" s="921"/>
    </row>
    <row r="773" spans="2:12" x14ac:dyDescent="0.3">
      <c r="B773" s="919"/>
      <c r="C773" s="920"/>
      <c r="D773" s="920"/>
      <c r="E773" s="920"/>
      <c r="F773" s="920"/>
      <c r="G773" s="921"/>
      <c r="H773" s="919"/>
      <c r="I773" s="920"/>
      <c r="J773" s="920"/>
      <c r="K773" s="920"/>
      <c r="L773" s="921"/>
    </row>
    <row r="774" spans="2:12" x14ac:dyDescent="0.3">
      <c r="B774" s="919"/>
      <c r="C774" s="920"/>
      <c r="D774" s="920"/>
      <c r="E774" s="920"/>
      <c r="F774" s="920"/>
      <c r="G774" s="921"/>
      <c r="H774" s="919"/>
      <c r="I774" s="920"/>
      <c r="J774" s="920"/>
      <c r="K774" s="920"/>
      <c r="L774" s="921"/>
    </row>
    <row r="775" spans="2:12" x14ac:dyDescent="0.3">
      <c r="B775" s="919"/>
      <c r="C775" s="920"/>
      <c r="D775" s="920"/>
      <c r="E775" s="920"/>
      <c r="F775" s="920"/>
      <c r="G775" s="921"/>
      <c r="H775" s="919"/>
      <c r="I775" s="920"/>
      <c r="J775" s="920"/>
      <c r="K775" s="920"/>
      <c r="L775" s="921"/>
    </row>
    <row r="776" spans="2:12" x14ac:dyDescent="0.3">
      <c r="B776" s="919"/>
      <c r="C776" s="920"/>
      <c r="D776" s="920"/>
      <c r="E776" s="920"/>
      <c r="F776" s="920"/>
      <c r="G776" s="921"/>
      <c r="H776" s="919"/>
      <c r="I776" s="920"/>
      <c r="J776" s="920"/>
      <c r="K776" s="920"/>
      <c r="L776" s="921"/>
    </row>
    <row r="777" spans="2:12" x14ac:dyDescent="0.3">
      <c r="B777" s="999"/>
      <c r="C777" s="1000"/>
      <c r="D777" s="1000"/>
      <c r="E777" s="1000"/>
      <c r="F777" s="1000"/>
      <c r="G777" s="1001"/>
      <c r="H777" s="999"/>
      <c r="I777" s="1000"/>
      <c r="J777" s="1000"/>
      <c r="K777" s="1000"/>
      <c r="L777" s="1001"/>
    </row>
    <row r="778" spans="2:12" ht="15" customHeight="1" x14ac:dyDescent="0.3">
      <c r="B778" s="993" t="s">
        <v>985</v>
      </c>
      <c r="C778" s="994"/>
      <c r="D778" s="994"/>
      <c r="E778" s="994"/>
      <c r="F778" s="994"/>
      <c r="G778" s="995"/>
      <c r="H778" s="993" t="s">
        <v>985</v>
      </c>
      <c r="I778" s="994"/>
      <c r="J778" s="994"/>
      <c r="K778" s="994"/>
      <c r="L778" s="994"/>
    </row>
    <row r="779" spans="2:12" x14ac:dyDescent="0.3">
      <c r="B779" s="996"/>
      <c r="C779" s="997"/>
      <c r="D779" s="997"/>
      <c r="E779" s="997"/>
      <c r="F779" s="997"/>
      <c r="G779" s="998"/>
      <c r="H779" s="996"/>
      <c r="I779" s="997"/>
      <c r="J779" s="997"/>
      <c r="K779" s="997"/>
      <c r="L779" s="997"/>
    </row>
    <row r="780" spans="2:12" x14ac:dyDescent="0.3">
      <c r="B780" s="919" t="s">
        <v>812</v>
      </c>
      <c r="C780" s="920"/>
      <c r="D780" s="920"/>
      <c r="E780" s="920"/>
      <c r="F780" s="920"/>
      <c r="G780" s="921"/>
      <c r="H780" s="919" t="s">
        <v>813</v>
      </c>
      <c r="I780" s="920"/>
      <c r="J780" s="920"/>
      <c r="K780" s="920"/>
      <c r="L780" s="921"/>
    </row>
    <row r="781" spans="2:12" x14ac:dyDescent="0.3">
      <c r="B781" s="919"/>
      <c r="C781" s="920"/>
      <c r="D781" s="920"/>
      <c r="E781" s="920"/>
      <c r="F781" s="920"/>
      <c r="G781" s="921"/>
      <c r="H781" s="919"/>
      <c r="I781" s="920"/>
      <c r="J781" s="920"/>
      <c r="K781" s="920"/>
      <c r="L781" s="921"/>
    </row>
    <row r="782" spans="2:12" x14ac:dyDescent="0.3">
      <c r="B782" s="919"/>
      <c r="C782" s="920"/>
      <c r="D782" s="920"/>
      <c r="E782" s="920"/>
      <c r="F782" s="920"/>
      <c r="G782" s="921"/>
      <c r="H782" s="919"/>
      <c r="I782" s="920"/>
      <c r="J782" s="920"/>
      <c r="K782" s="920"/>
      <c r="L782" s="921"/>
    </row>
    <row r="783" spans="2:12" x14ac:dyDescent="0.3">
      <c r="B783" s="919"/>
      <c r="C783" s="920"/>
      <c r="D783" s="920"/>
      <c r="E783" s="920"/>
      <c r="F783" s="920"/>
      <c r="G783" s="921"/>
      <c r="H783" s="919"/>
      <c r="I783" s="920"/>
      <c r="J783" s="920"/>
      <c r="K783" s="920"/>
      <c r="L783" s="921"/>
    </row>
    <row r="784" spans="2:12" x14ac:dyDescent="0.3">
      <c r="B784" s="919"/>
      <c r="C784" s="920"/>
      <c r="D784" s="920"/>
      <c r="E784" s="920"/>
      <c r="F784" s="920"/>
      <c r="G784" s="921"/>
      <c r="H784" s="919"/>
      <c r="I784" s="920"/>
      <c r="J784" s="920"/>
      <c r="K784" s="920"/>
      <c r="L784" s="921"/>
    </row>
    <row r="785" spans="2:12" x14ac:dyDescent="0.3">
      <c r="B785" s="919"/>
      <c r="C785" s="920"/>
      <c r="D785" s="920"/>
      <c r="E785" s="920"/>
      <c r="F785" s="920"/>
      <c r="G785" s="921"/>
      <c r="H785" s="919"/>
      <c r="I785" s="920"/>
      <c r="J785" s="920"/>
      <c r="K785" s="920"/>
      <c r="L785" s="921"/>
    </row>
    <row r="786" spans="2:12" x14ac:dyDescent="0.3">
      <c r="B786" s="919"/>
      <c r="C786" s="920"/>
      <c r="D786" s="920"/>
      <c r="E786" s="920"/>
      <c r="F786" s="920"/>
      <c r="G786" s="921"/>
      <c r="H786" s="919"/>
      <c r="I786" s="920"/>
      <c r="J786" s="920"/>
      <c r="K786" s="920"/>
      <c r="L786" s="921"/>
    </row>
    <row r="787" spans="2:12" x14ac:dyDescent="0.3">
      <c r="B787" s="919"/>
      <c r="C787" s="920"/>
      <c r="D787" s="920"/>
      <c r="E787" s="920"/>
      <c r="F787" s="920"/>
      <c r="G787" s="921"/>
      <c r="H787" s="919"/>
      <c r="I787" s="920"/>
      <c r="J787" s="920"/>
      <c r="K787" s="920"/>
      <c r="L787" s="921"/>
    </row>
    <row r="788" spans="2:12" x14ac:dyDescent="0.3">
      <c r="B788" s="919"/>
      <c r="C788" s="920"/>
      <c r="D788" s="920"/>
      <c r="E788" s="920"/>
      <c r="F788" s="920"/>
      <c r="G788" s="921"/>
      <c r="H788" s="919"/>
      <c r="I788" s="920"/>
      <c r="J788" s="920"/>
      <c r="K788" s="920"/>
      <c r="L788" s="921"/>
    </row>
    <row r="789" spans="2:12" x14ac:dyDescent="0.3">
      <c r="B789" s="919"/>
      <c r="C789" s="920"/>
      <c r="D789" s="920"/>
      <c r="E789" s="920"/>
      <c r="F789" s="920"/>
      <c r="G789" s="921"/>
      <c r="H789" s="919"/>
      <c r="I789" s="920"/>
      <c r="J789" s="920"/>
      <c r="K789" s="920"/>
      <c r="L789" s="921"/>
    </row>
    <row r="790" spans="2:12" x14ac:dyDescent="0.3">
      <c r="B790" s="919"/>
      <c r="C790" s="920"/>
      <c r="D790" s="920"/>
      <c r="E790" s="920"/>
      <c r="F790" s="920"/>
      <c r="G790" s="921"/>
      <c r="H790" s="919"/>
      <c r="I790" s="920"/>
      <c r="J790" s="920"/>
      <c r="K790" s="920"/>
      <c r="L790" s="921"/>
    </row>
    <row r="791" spans="2:12" x14ac:dyDescent="0.3">
      <c r="B791" s="919"/>
      <c r="C791" s="920"/>
      <c r="D791" s="920"/>
      <c r="E791" s="920"/>
      <c r="F791" s="920"/>
      <c r="G791" s="921"/>
      <c r="H791" s="919"/>
      <c r="I791" s="920"/>
      <c r="J791" s="920"/>
      <c r="K791" s="920"/>
      <c r="L791" s="921"/>
    </row>
    <row r="792" spans="2:12" x14ac:dyDescent="0.3">
      <c r="B792" s="919"/>
      <c r="C792" s="920"/>
      <c r="D792" s="920"/>
      <c r="E792" s="920"/>
      <c r="F792" s="920"/>
      <c r="G792" s="921"/>
      <c r="H792" s="919"/>
      <c r="I792" s="920"/>
      <c r="J792" s="920"/>
      <c r="K792" s="920"/>
      <c r="L792" s="921"/>
    </row>
    <row r="793" spans="2:12" x14ac:dyDescent="0.3">
      <c r="B793" s="999"/>
      <c r="C793" s="1000"/>
      <c r="D793" s="1000"/>
      <c r="E793" s="1000"/>
      <c r="F793" s="1000"/>
      <c r="G793" s="1001"/>
      <c r="H793" s="999"/>
      <c r="I793" s="1000"/>
      <c r="J793" s="1000"/>
      <c r="K793" s="1000"/>
      <c r="L793" s="1001"/>
    </row>
    <row r="794" spans="2:12" ht="15" customHeight="1" x14ac:dyDescent="0.3">
      <c r="B794" s="993" t="s">
        <v>986</v>
      </c>
      <c r="C794" s="1002"/>
      <c r="D794" s="1002"/>
      <c r="E794" s="1002"/>
      <c r="F794" s="1002"/>
      <c r="G794" s="1003"/>
      <c r="H794" s="993" t="s">
        <v>1095</v>
      </c>
      <c r="I794" s="994"/>
      <c r="J794" s="994"/>
      <c r="K794" s="994"/>
      <c r="L794" s="995"/>
    </row>
    <row r="795" spans="2:12" x14ac:dyDescent="0.3">
      <c r="B795" s="1004"/>
      <c r="C795" s="1005"/>
      <c r="D795" s="1005"/>
      <c r="E795" s="1005"/>
      <c r="F795" s="1005"/>
      <c r="G795" s="1006"/>
      <c r="H795" s="996"/>
      <c r="I795" s="997"/>
      <c r="J795" s="997"/>
      <c r="K795" s="997"/>
      <c r="L795" s="998"/>
    </row>
    <row r="796" spans="2:12" hidden="1" x14ac:dyDescent="0.3">
      <c r="B796" s="919" t="s">
        <v>812</v>
      </c>
      <c r="C796" s="920"/>
      <c r="D796" s="920"/>
      <c r="E796" s="920"/>
      <c r="F796" s="920"/>
      <c r="G796" s="921"/>
      <c r="H796" s="919" t="s">
        <v>813</v>
      </c>
      <c r="I796" s="920"/>
      <c r="J796" s="920"/>
      <c r="K796" s="920"/>
      <c r="L796" s="921"/>
    </row>
    <row r="797" spans="2:12" hidden="1" x14ac:dyDescent="0.3">
      <c r="B797" s="919"/>
      <c r="C797" s="920"/>
      <c r="D797" s="920"/>
      <c r="E797" s="920"/>
      <c r="F797" s="920"/>
      <c r="G797" s="921"/>
      <c r="H797" s="919"/>
      <c r="I797" s="920"/>
      <c r="J797" s="920"/>
      <c r="K797" s="920"/>
      <c r="L797" s="921"/>
    </row>
    <row r="798" spans="2:12" hidden="1" x14ac:dyDescent="0.3">
      <c r="B798" s="919"/>
      <c r="C798" s="920"/>
      <c r="D798" s="920"/>
      <c r="E798" s="920"/>
      <c r="F798" s="920"/>
      <c r="G798" s="921"/>
      <c r="H798" s="919"/>
      <c r="I798" s="920"/>
      <c r="J798" s="920"/>
      <c r="K798" s="920"/>
      <c r="L798" s="921"/>
    </row>
    <row r="799" spans="2:12" hidden="1" x14ac:dyDescent="0.3">
      <c r="B799" s="919"/>
      <c r="C799" s="920"/>
      <c r="D799" s="920"/>
      <c r="E799" s="920"/>
      <c r="F799" s="920"/>
      <c r="G799" s="921"/>
      <c r="H799" s="919"/>
      <c r="I799" s="920"/>
      <c r="J799" s="920"/>
      <c r="K799" s="920"/>
      <c r="L799" s="921"/>
    </row>
    <row r="800" spans="2:12" hidden="1" x14ac:dyDescent="0.3">
      <c r="B800" s="919"/>
      <c r="C800" s="920"/>
      <c r="D800" s="920"/>
      <c r="E800" s="920"/>
      <c r="F800" s="920"/>
      <c r="G800" s="921"/>
      <c r="H800" s="919"/>
      <c r="I800" s="920"/>
      <c r="J800" s="920"/>
      <c r="K800" s="920"/>
      <c r="L800" s="921"/>
    </row>
    <row r="801" spans="2:12" hidden="1" x14ac:dyDescent="0.3">
      <c r="B801" s="919"/>
      <c r="C801" s="920"/>
      <c r="D801" s="920"/>
      <c r="E801" s="920"/>
      <c r="F801" s="920"/>
      <c r="G801" s="921"/>
      <c r="H801" s="919"/>
      <c r="I801" s="920"/>
      <c r="J801" s="920"/>
      <c r="K801" s="920"/>
      <c r="L801" s="921"/>
    </row>
    <row r="802" spans="2:12" hidden="1" x14ac:dyDescent="0.3">
      <c r="B802" s="919"/>
      <c r="C802" s="920"/>
      <c r="D802" s="920"/>
      <c r="E802" s="920"/>
      <c r="F802" s="920"/>
      <c r="G802" s="921"/>
      <c r="H802" s="919"/>
      <c r="I802" s="920"/>
      <c r="J802" s="920"/>
      <c r="K802" s="920"/>
      <c r="L802" s="921"/>
    </row>
    <row r="803" spans="2:12" hidden="1" x14ac:dyDescent="0.3">
      <c r="B803" s="919"/>
      <c r="C803" s="920"/>
      <c r="D803" s="920"/>
      <c r="E803" s="920"/>
      <c r="F803" s="920"/>
      <c r="G803" s="921"/>
      <c r="H803" s="919"/>
      <c r="I803" s="920"/>
      <c r="J803" s="920"/>
      <c r="K803" s="920"/>
      <c r="L803" s="921"/>
    </row>
    <row r="804" spans="2:12" hidden="1" x14ac:dyDescent="0.3">
      <c r="B804" s="919"/>
      <c r="C804" s="920"/>
      <c r="D804" s="920"/>
      <c r="E804" s="920"/>
      <c r="F804" s="920"/>
      <c r="G804" s="921"/>
      <c r="H804" s="919"/>
      <c r="I804" s="920"/>
      <c r="J804" s="920"/>
      <c r="K804" s="920"/>
      <c r="L804" s="921"/>
    </row>
    <row r="805" spans="2:12" hidden="1" x14ac:dyDescent="0.3">
      <c r="B805" s="919"/>
      <c r="C805" s="920"/>
      <c r="D805" s="920"/>
      <c r="E805" s="920"/>
      <c r="F805" s="920"/>
      <c r="G805" s="921"/>
      <c r="H805" s="919"/>
      <c r="I805" s="920"/>
      <c r="J805" s="920"/>
      <c r="K805" s="920"/>
      <c r="L805" s="921"/>
    </row>
    <row r="806" spans="2:12" hidden="1" x14ac:dyDescent="0.3">
      <c r="B806" s="919"/>
      <c r="C806" s="920"/>
      <c r="D806" s="920"/>
      <c r="E806" s="920"/>
      <c r="F806" s="920"/>
      <c r="G806" s="921"/>
      <c r="H806" s="919"/>
      <c r="I806" s="920"/>
      <c r="J806" s="920"/>
      <c r="K806" s="920"/>
      <c r="L806" s="921"/>
    </row>
    <row r="807" spans="2:12" hidden="1" x14ac:dyDescent="0.3">
      <c r="B807" s="919"/>
      <c r="C807" s="920"/>
      <c r="D807" s="920"/>
      <c r="E807" s="920"/>
      <c r="F807" s="920"/>
      <c r="G807" s="921"/>
      <c r="H807" s="919"/>
      <c r="I807" s="920"/>
      <c r="J807" s="920"/>
      <c r="K807" s="920"/>
      <c r="L807" s="921"/>
    </row>
    <row r="808" spans="2:12" hidden="1" x14ac:dyDescent="0.3">
      <c r="B808" s="919"/>
      <c r="C808" s="920"/>
      <c r="D808" s="920"/>
      <c r="E808" s="920"/>
      <c r="F808" s="920"/>
      <c r="G808" s="921"/>
      <c r="H808" s="919"/>
      <c r="I808" s="920"/>
      <c r="J808" s="920"/>
      <c r="K808" s="920"/>
      <c r="L808" s="921"/>
    </row>
    <row r="809" spans="2:12" hidden="1" x14ac:dyDescent="0.3">
      <c r="B809" s="999"/>
      <c r="C809" s="1000"/>
      <c r="D809" s="1000"/>
      <c r="E809" s="1000"/>
      <c r="F809" s="1000"/>
      <c r="G809" s="1001"/>
      <c r="H809" s="999"/>
      <c r="I809" s="1000"/>
      <c r="J809" s="1000"/>
      <c r="K809" s="1000"/>
      <c r="L809" s="1001"/>
    </row>
    <row r="810" spans="2:12" hidden="1" x14ac:dyDescent="0.3">
      <c r="B810" s="993"/>
      <c r="C810" s="994"/>
      <c r="D810" s="994"/>
      <c r="E810" s="994"/>
      <c r="F810" s="994"/>
      <c r="G810" s="995"/>
      <c r="H810" s="993"/>
      <c r="I810" s="994"/>
      <c r="J810" s="994"/>
      <c r="K810" s="994"/>
      <c r="L810" s="995"/>
    </row>
    <row r="811" spans="2:12" hidden="1" x14ac:dyDescent="0.3">
      <c r="B811" s="996"/>
      <c r="C811" s="997"/>
      <c r="D811" s="997"/>
      <c r="E811" s="997"/>
      <c r="F811" s="997"/>
      <c r="G811" s="998"/>
      <c r="H811" s="996"/>
      <c r="I811" s="997"/>
      <c r="J811" s="997"/>
      <c r="K811" s="997"/>
      <c r="L811" s="998"/>
    </row>
  </sheetData>
  <mergeCells count="219">
    <mergeCell ref="B1:D6"/>
    <mergeCell ref="E1:J3"/>
    <mergeCell ref="K1:L5"/>
    <mergeCell ref="E4:J4"/>
    <mergeCell ref="E5:H5"/>
    <mergeCell ref="I5:I6"/>
    <mergeCell ref="J5:J6"/>
    <mergeCell ref="K6:L6"/>
    <mergeCell ref="B9:L9"/>
    <mergeCell ref="B10:G23"/>
    <mergeCell ref="H10:L23"/>
    <mergeCell ref="B24:G25"/>
    <mergeCell ref="H24:L25"/>
    <mergeCell ref="B26:G39"/>
    <mergeCell ref="H26:L39"/>
    <mergeCell ref="B7:D7"/>
    <mergeCell ref="E7:F7"/>
    <mergeCell ref="G7:H7"/>
    <mergeCell ref="K7:L7"/>
    <mergeCell ref="B8:D8"/>
    <mergeCell ref="E8:F8"/>
    <mergeCell ref="G8:H8"/>
    <mergeCell ref="K8:L8"/>
    <mergeCell ref="B58:G71"/>
    <mergeCell ref="H58:L71"/>
    <mergeCell ref="B72:G73"/>
    <mergeCell ref="H72:L73"/>
    <mergeCell ref="B74:G87"/>
    <mergeCell ref="H74:L87"/>
    <mergeCell ref="B40:G41"/>
    <mergeCell ref="H40:L41"/>
    <mergeCell ref="B42:G55"/>
    <mergeCell ref="H42:L55"/>
    <mergeCell ref="B56:G57"/>
    <mergeCell ref="H56:L57"/>
    <mergeCell ref="B106:G119"/>
    <mergeCell ref="H106:L119"/>
    <mergeCell ref="B120:G121"/>
    <mergeCell ref="H120:L121"/>
    <mergeCell ref="B122:G135"/>
    <mergeCell ref="H122:L135"/>
    <mergeCell ref="B88:G89"/>
    <mergeCell ref="H88:L89"/>
    <mergeCell ref="B90:G103"/>
    <mergeCell ref="H90:L103"/>
    <mergeCell ref="B104:G105"/>
    <mergeCell ref="H104:L105"/>
    <mergeCell ref="B154:G167"/>
    <mergeCell ref="H154:L167"/>
    <mergeCell ref="B168:G169"/>
    <mergeCell ref="H168:L169"/>
    <mergeCell ref="B170:G183"/>
    <mergeCell ref="H170:L183"/>
    <mergeCell ref="B136:G137"/>
    <mergeCell ref="H136:L137"/>
    <mergeCell ref="B138:G151"/>
    <mergeCell ref="H138:L151"/>
    <mergeCell ref="B152:G153"/>
    <mergeCell ref="H152:L153"/>
    <mergeCell ref="B202:G215"/>
    <mergeCell ref="H202:L215"/>
    <mergeCell ref="B216:G217"/>
    <mergeCell ref="H216:L217"/>
    <mergeCell ref="B218:G231"/>
    <mergeCell ref="H218:L231"/>
    <mergeCell ref="B184:G185"/>
    <mergeCell ref="H184:L185"/>
    <mergeCell ref="B186:G199"/>
    <mergeCell ref="H186:L199"/>
    <mergeCell ref="B200:G201"/>
    <mergeCell ref="H200:L201"/>
    <mergeCell ref="B250:G263"/>
    <mergeCell ref="H250:L263"/>
    <mergeCell ref="B264:G265"/>
    <mergeCell ref="H264:L265"/>
    <mergeCell ref="B266:G279"/>
    <mergeCell ref="H266:L279"/>
    <mergeCell ref="B232:G233"/>
    <mergeCell ref="H232:L233"/>
    <mergeCell ref="B234:G247"/>
    <mergeCell ref="H234:L247"/>
    <mergeCell ref="B248:G249"/>
    <mergeCell ref="H248:L249"/>
    <mergeCell ref="B298:G311"/>
    <mergeCell ref="H298:L311"/>
    <mergeCell ref="B312:G313"/>
    <mergeCell ref="H312:L313"/>
    <mergeCell ref="B314:G327"/>
    <mergeCell ref="H314:L327"/>
    <mergeCell ref="B280:G281"/>
    <mergeCell ref="H280:L281"/>
    <mergeCell ref="B282:G295"/>
    <mergeCell ref="H282:L295"/>
    <mergeCell ref="B296:G297"/>
    <mergeCell ref="H296:L297"/>
    <mergeCell ref="B346:G359"/>
    <mergeCell ref="H346:L359"/>
    <mergeCell ref="B360:G361"/>
    <mergeCell ref="H360:L361"/>
    <mergeCell ref="B362:G375"/>
    <mergeCell ref="H362:L375"/>
    <mergeCell ref="B328:G329"/>
    <mergeCell ref="H328:L329"/>
    <mergeCell ref="B330:G343"/>
    <mergeCell ref="H330:L343"/>
    <mergeCell ref="B344:G345"/>
    <mergeCell ref="H344:L345"/>
    <mergeCell ref="B394:G407"/>
    <mergeCell ref="H394:L407"/>
    <mergeCell ref="B408:G409"/>
    <mergeCell ref="H408:L409"/>
    <mergeCell ref="B410:G423"/>
    <mergeCell ref="H410:L423"/>
    <mergeCell ref="B376:G377"/>
    <mergeCell ref="H376:L377"/>
    <mergeCell ref="B378:G391"/>
    <mergeCell ref="H378:L391"/>
    <mergeCell ref="B392:G393"/>
    <mergeCell ref="H392:L393"/>
    <mergeCell ref="B442:L442"/>
    <mergeCell ref="B443:G456"/>
    <mergeCell ref="H443:L456"/>
    <mergeCell ref="B457:G458"/>
    <mergeCell ref="H457:L458"/>
    <mergeCell ref="B459:G472"/>
    <mergeCell ref="H459:L472"/>
    <mergeCell ref="B424:G425"/>
    <mergeCell ref="H424:L425"/>
    <mergeCell ref="B426:G439"/>
    <mergeCell ref="H426:L439"/>
    <mergeCell ref="B440:G441"/>
    <mergeCell ref="H440:L441"/>
    <mergeCell ref="B491:G504"/>
    <mergeCell ref="H491:L504"/>
    <mergeCell ref="B505:G506"/>
    <mergeCell ref="H505:L506"/>
    <mergeCell ref="B507:G520"/>
    <mergeCell ref="H507:L520"/>
    <mergeCell ref="B473:G474"/>
    <mergeCell ref="H473:L474"/>
    <mergeCell ref="B475:G488"/>
    <mergeCell ref="H475:L488"/>
    <mergeCell ref="B489:G490"/>
    <mergeCell ref="H489:L490"/>
    <mergeCell ref="B539:G552"/>
    <mergeCell ref="H539:L552"/>
    <mergeCell ref="B553:G554"/>
    <mergeCell ref="H553:L554"/>
    <mergeCell ref="B555:G568"/>
    <mergeCell ref="H555:L568"/>
    <mergeCell ref="B521:G522"/>
    <mergeCell ref="H521:L522"/>
    <mergeCell ref="B523:G536"/>
    <mergeCell ref="H523:L536"/>
    <mergeCell ref="B537:G538"/>
    <mergeCell ref="H537:L538"/>
    <mergeCell ref="B587:G600"/>
    <mergeCell ref="H587:L600"/>
    <mergeCell ref="B601:G602"/>
    <mergeCell ref="H601:L602"/>
    <mergeCell ref="B603:G616"/>
    <mergeCell ref="H603:L616"/>
    <mergeCell ref="B569:G570"/>
    <mergeCell ref="H569:L570"/>
    <mergeCell ref="B571:G584"/>
    <mergeCell ref="H571:L584"/>
    <mergeCell ref="B585:G586"/>
    <mergeCell ref="H585:L586"/>
    <mergeCell ref="B635:L635"/>
    <mergeCell ref="B636:G649"/>
    <mergeCell ref="H636:L649"/>
    <mergeCell ref="B650:G651"/>
    <mergeCell ref="H650:L651"/>
    <mergeCell ref="B652:G665"/>
    <mergeCell ref="H652:L665"/>
    <mergeCell ref="B617:G618"/>
    <mergeCell ref="H617:L618"/>
    <mergeCell ref="B619:G632"/>
    <mergeCell ref="H619:L632"/>
    <mergeCell ref="B633:G634"/>
    <mergeCell ref="H633:L634"/>
    <mergeCell ref="B684:G697"/>
    <mergeCell ref="H684:L697"/>
    <mergeCell ref="B698:G699"/>
    <mergeCell ref="H698:L699"/>
    <mergeCell ref="B700:G713"/>
    <mergeCell ref="H700:L713"/>
    <mergeCell ref="B666:G667"/>
    <mergeCell ref="H666:L667"/>
    <mergeCell ref="B668:G681"/>
    <mergeCell ref="H668:L681"/>
    <mergeCell ref="B682:G683"/>
    <mergeCell ref="H682:L683"/>
    <mergeCell ref="B732:G745"/>
    <mergeCell ref="H732:L745"/>
    <mergeCell ref="B746:G747"/>
    <mergeCell ref="H746:L747"/>
    <mergeCell ref="B748:G761"/>
    <mergeCell ref="H748:L761"/>
    <mergeCell ref="B714:G715"/>
    <mergeCell ref="H714:L715"/>
    <mergeCell ref="B716:G729"/>
    <mergeCell ref="H716:L729"/>
    <mergeCell ref="B730:G731"/>
    <mergeCell ref="H730:L731"/>
    <mergeCell ref="B810:G811"/>
    <mergeCell ref="H810:L811"/>
    <mergeCell ref="B780:G793"/>
    <mergeCell ref="H780:L793"/>
    <mergeCell ref="B794:G795"/>
    <mergeCell ref="H794:L795"/>
    <mergeCell ref="B796:G809"/>
    <mergeCell ref="H796:L809"/>
    <mergeCell ref="B762:G763"/>
    <mergeCell ref="H762:L763"/>
    <mergeCell ref="B764:G777"/>
    <mergeCell ref="H764:L777"/>
    <mergeCell ref="B778:G779"/>
    <mergeCell ref="H778:L779"/>
  </mergeCells>
  <printOptions horizontalCentered="1" verticalCentered="1"/>
  <pageMargins left="0.23622047244094491" right="0.23622047244094491" top="0.74803149606299213" bottom="0.74803149606299213" header="0.31496062992125984" footer="0.31496062992125984"/>
  <pageSetup scale="60" orientation="portrait" r:id="rId1"/>
  <headerFooter>
    <oddFooter>Página &amp;P&amp;R&amp;A</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168"/>
  <sheetViews>
    <sheetView view="pageBreakPreview" topLeftCell="A145" zoomScaleNormal="100" zoomScaleSheetLayoutView="100" zoomScalePageLayoutView="110" workbookViewId="0">
      <selection activeCell="N58" sqref="N58"/>
    </sheetView>
  </sheetViews>
  <sheetFormatPr baseColWidth="10" defaultColWidth="11.44140625" defaultRowHeight="14.4" x14ac:dyDescent="0.3"/>
  <cols>
    <col min="1" max="1" width="3.6640625" style="188" customWidth="1"/>
    <col min="2" max="2" width="4.6640625" style="188" customWidth="1"/>
    <col min="3" max="3" width="8.33203125" style="188" customWidth="1"/>
    <col min="4" max="4" width="8" style="188" customWidth="1"/>
    <col min="5" max="5" width="11.44140625" style="188"/>
    <col min="6" max="6" width="11.88671875" style="188" customWidth="1"/>
    <col min="7" max="7" width="9.5546875" style="188" customWidth="1"/>
    <col min="8" max="8" width="12" style="188" customWidth="1"/>
    <col min="9" max="9" width="13.88671875" style="188" bestFit="1" customWidth="1"/>
    <col min="10" max="10" width="13" style="188" customWidth="1"/>
    <col min="11" max="11" width="13.44140625" style="188" customWidth="1"/>
    <col min="12" max="12" width="9.44140625" style="188" customWidth="1"/>
    <col min="13" max="13" width="11.44140625" style="188" hidden="1" customWidth="1"/>
    <col min="14" max="16384" width="11.44140625" style="188"/>
  </cols>
  <sheetData>
    <row r="1" spans="2:13" x14ac:dyDescent="0.3">
      <c r="B1" s="886"/>
      <c r="C1" s="887"/>
      <c r="D1" s="888"/>
      <c r="E1" s="892" t="s">
        <v>393</v>
      </c>
      <c r="F1" s="892"/>
      <c r="G1" s="892"/>
      <c r="H1" s="892"/>
      <c r="I1" s="892"/>
      <c r="J1" s="892"/>
      <c r="K1" s="894"/>
      <c r="L1" s="895"/>
    </row>
    <row r="2" spans="2:13" ht="1.5" customHeight="1" x14ac:dyDescent="0.3">
      <c r="B2" s="889"/>
      <c r="C2" s="890"/>
      <c r="D2" s="891"/>
      <c r="E2" s="893"/>
      <c r="F2" s="893"/>
      <c r="G2" s="893"/>
      <c r="H2" s="893"/>
      <c r="I2" s="893"/>
      <c r="J2" s="893"/>
      <c r="K2" s="896"/>
      <c r="L2" s="897"/>
    </row>
    <row r="3" spans="2:13" ht="3.75" customHeight="1" x14ac:dyDescent="0.3">
      <c r="B3" s="889"/>
      <c r="C3" s="890"/>
      <c r="D3" s="891"/>
      <c r="E3" s="893"/>
      <c r="F3" s="893"/>
      <c r="G3" s="893"/>
      <c r="H3" s="893"/>
      <c r="I3" s="893"/>
      <c r="J3" s="893"/>
      <c r="K3" s="896"/>
      <c r="L3" s="897"/>
    </row>
    <row r="4" spans="2:13" ht="20.25" customHeight="1" x14ac:dyDescent="0.3">
      <c r="B4" s="889"/>
      <c r="C4" s="890"/>
      <c r="D4" s="891"/>
      <c r="E4" s="898" t="s">
        <v>390</v>
      </c>
      <c r="F4" s="898"/>
      <c r="G4" s="898"/>
      <c r="H4" s="898"/>
      <c r="I4" s="898"/>
      <c r="J4" s="898"/>
      <c r="K4" s="896"/>
      <c r="L4" s="897"/>
    </row>
    <row r="5" spans="2:13" ht="4.5" customHeight="1" x14ac:dyDescent="0.3">
      <c r="B5" s="889"/>
      <c r="C5" s="890"/>
      <c r="D5" s="891"/>
      <c r="E5" s="899"/>
      <c r="F5" s="899"/>
      <c r="G5" s="899"/>
      <c r="H5" s="899"/>
      <c r="I5" s="1032" t="s">
        <v>462</v>
      </c>
      <c r="J5" s="1044"/>
      <c r="K5" s="1029"/>
      <c r="L5" s="897"/>
      <c r="M5" s="189"/>
    </row>
    <row r="6" spans="2:13" ht="24.9" customHeight="1" x14ac:dyDescent="0.3">
      <c r="B6" s="889"/>
      <c r="C6" s="890"/>
      <c r="D6" s="891"/>
      <c r="E6" s="190" t="s">
        <v>460</v>
      </c>
      <c r="F6" s="191">
        <v>43824</v>
      </c>
      <c r="G6" s="192" t="s">
        <v>461</v>
      </c>
      <c r="H6" s="179">
        <v>43830</v>
      </c>
      <c r="I6" s="1032"/>
      <c r="J6" s="1044"/>
      <c r="K6" s="1034"/>
      <c r="L6" s="903"/>
    </row>
    <row r="7" spans="2:13" ht="24.9" customHeight="1" x14ac:dyDescent="0.3">
      <c r="B7" s="904" t="s">
        <v>395</v>
      </c>
      <c r="C7" s="904"/>
      <c r="D7" s="904"/>
      <c r="E7" s="904" t="s">
        <v>111</v>
      </c>
      <c r="F7" s="904"/>
      <c r="G7" s="904" t="s">
        <v>112</v>
      </c>
      <c r="H7" s="904"/>
      <c r="I7" s="201" t="s">
        <v>4</v>
      </c>
      <c r="J7" s="201" t="s">
        <v>2</v>
      </c>
      <c r="K7" s="905" t="s">
        <v>0</v>
      </c>
      <c r="L7" s="905"/>
    </row>
    <row r="8" spans="2:13" ht="24.9" customHeight="1" x14ac:dyDescent="0.3">
      <c r="B8" s="906" t="s">
        <v>398</v>
      </c>
      <c r="C8" s="906"/>
      <c r="D8" s="906"/>
      <c r="E8" s="904" t="s">
        <v>399</v>
      </c>
      <c r="F8" s="904"/>
      <c r="G8" s="904" t="s">
        <v>399</v>
      </c>
      <c r="H8" s="904"/>
      <c r="I8" s="193">
        <v>41944</v>
      </c>
      <c r="J8" s="201">
        <v>1</v>
      </c>
      <c r="K8" s="905" t="s">
        <v>463</v>
      </c>
      <c r="L8" s="905"/>
    </row>
    <row r="9" spans="2:13" ht="15.75" customHeight="1" x14ac:dyDescent="0.3">
      <c r="B9" s="919" t="s">
        <v>810</v>
      </c>
      <c r="C9" s="920"/>
      <c r="D9" s="920"/>
      <c r="E9" s="920"/>
      <c r="F9" s="920"/>
      <c r="G9" s="921"/>
      <c r="H9" s="919" t="s">
        <v>811</v>
      </c>
      <c r="I9" s="920"/>
      <c r="J9" s="920"/>
      <c r="K9" s="920"/>
      <c r="L9" s="921"/>
    </row>
    <row r="10" spans="2:13" x14ac:dyDescent="0.3">
      <c r="B10" s="919"/>
      <c r="C10" s="920"/>
      <c r="D10" s="920"/>
      <c r="E10" s="920"/>
      <c r="F10" s="920"/>
      <c r="G10" s="921"/>
      <c r="H10" s="919"/>
      <c r="I10" s="920"/>
      <c r="J10" s="920"/>
      <c r="K10" s="920"/>
      <c r="L10" s="921"/>
    </row>
    <row r="11" spans="2:13" x14ac:dyDescent="0.3">
      <c r="B11" s="919"/>
      <c r="C11" s="920"/>
      <c r="D11" s="920"/>
      <c r="E11" s="920"/>
      <c r="F11" s="920"/>
      <c r="G11" s="921"/>
      <c r="H11" s="919"/>
      <c r="I11" s="920"/>
      <c r="J11" s="920"/>
      <c r="K11" s="920"/>
      <c r="L11" s="921"/>
    </row>
    <row r="12" spans="2:13" x14ac:dyDescent="0.3">
      <c r="B12" s="919"/>
      <c r="C12" s="920"/>
      <c r="D12" s="920"/>
      <c r="E12" s="920"/>
      <c r="F12" s="920"/>
      <c r="G12" s="921"/>
      <c r="H12" s="919"/>
      <c r="I12" s="920"/>
      <c r="J12" s="920"/>
      <c r="K12" s="920"/>
      <c r="L12" s="921"/>
    </row>
    <row r="13" spans="2:13" x14ac:dyDescent="0.3">
      <c r="B13" s="919"/>
      <c r="C13" s="920"/>
      <c r="D13" s="920"/>
      <c r="E13" s="920"/>
      <c r="F13" s="920"/>
      <c r="G13" s="921"/>
      <c r="H13" s="919"/>
      <c r="I13" s="920"/>
      <c r="J13" s="920"/>
      <c r="K13" s="920"/>
      <c r="L13" s="921"/>
    </row>
    <row r="14" spans="2:13" x14ac:dyDescent="0.3">
      <c r="B14" s="919"/>
      <c r="C14" s="920"/>
      <c r="D14" s="920"/>
      <c r="E14" s="920"/>
      <c r="F14" s="920"/>
      <c r="G14" s="921"/>
      <c r="H14" s="919"/>
      <c r="I14" s="920"/>
      <c r="J14" s="920"/>
      <c r="K14" s="920"/>
      <c r="L14" s="921"/>
    </row>
    <row r="15" spans="2:13" x14ac:dyDescent="0.3">
      <c r="B15" s="919"/>
      <c r="C15" s="920"/>
      <c r="D15" s="920"/>
      <c r="E15" s="920"/>
      <c r="F15" s="920"/>
      <c r="G15" s="921"/>
      <c r="H15" s="919"/>
      <c r="I15" s="920"/>
      <c r="J15" s="920"/>
      <c r="K15" s="920"/>
      <c r="L15" s="921"/>
    </row>
    <row r="16" spans="2:13" x14ac:dyDescent="0.3">
      <c r="B16" s="919"/>
      <c r="C16" s="920"/>
      <c r="D16" s="920"/>
      <c r="E16" s="920"/>
      <c r="F16" s="920"/>
      <c r="G16" s="921"/>
      <c r="H16" s="919"/>
      <c r="I16" s="920"/>
      <c r="J16" s="920"/>
      <c r="K16" s="920"/>
      <c r="L16" s="921"/>
    </row>
    <row r="17" spans="2:12" x14ac:dyDescent="0.3">
      <c r="B17" s="919"/>
      <c r="C17" s="920"/>
      <c r="D17" s="920"/>
      <c r="E17" s="920"/>
      <c r="F17" s="920"/>
      <c r="G17" s="921"/>
      <c r="H17" s="919"/>
      <c r="I17" s="920"/>
      <c r="J17" s="920"/>
      <c r="K17" s="920"/>
      <c r="L17" s="921"/>
    </row>
    <row r="18" spans="2:12" x14ac:dyDescent="0.3">
      <c r="B18" s="919"/>
      <c r="C18" s="920"/>
      <c r="D18" s="920"/>
      <c r="E18" s="920"/>
      <c r="F18" s="920"/>
      <c r="G18" s="921"/>
      <c r="H18" s="919"/>
      <c r="I18" s="920"/>
      <c r="J18" s="920"/>
      <c r="K18" s="920"/>
      <c r="L18" s="921"/>
    </row>
    <row r="19" spans="2:12" x14ac:dyDescent="0.3">
      <c r="B19" s="919"/>
      <c r="C19" s="920"/>
      <c r="D19" s="920"/>
      <c r="E19" s="920"/>
      <c r="F19" s="920"/>
      <c r="G19" s="921"/>
      <c r="H19" s="919"/>
      <c r="I19" s="920"/>
      <c r="J19" s="920"/>
      <c r="K19" s="920"/>
      <c r="L19" s="921"/>
    </row>
    <row r="20" spans="2:12" x14ac:dyDescent="0.3">
      <c r="B20" s="919"/>
      <c r="C20" s="920"/>
      <c r="D20" s="920"/>
      <c r="E20" s="920"/>
      <c r="F20" s="920"/>
      <c r="G20" s="921"/>
      <c r="H20" s="919"/>
      <c r="I20" s="920"/>
      <c r="J20" s="920"/>
      <c r="K20" s="920"/>
      <c r="L20" s="921"/>
    </row>
    <row r="21" spans="2:12" x14ac:dyDescent="0.3">
      <c r="B21" s="919"/>
      <c r="C21" s="920"/>
      <c r="D21" s="920"/>
      <c r="E21" s="920"/>
      <c r="F21" s="920"/>
      <c r="G21" s="921"/>
      <c r="H21" s="919"/>
      <c r="I21" s="920"/>
      <c r="J21" s="920"/>
      <c r="K21" s="920"/>
      <c r="L21" s="921"/>
    </row>
    <row r="22" spans="2:12" x14ac:dyDescent="0.3">
      <c r="B22" s="919"/>
      <c r="C22" s="920"/>
      <c r="D22" s="920"/>
      <c r="E22" s="920"/>
      <c r="F22" s="920"/>
      <c r="G22" s="921"/>
      <c r="H22" s="919"/>
      <c r="I22" s="920"/>
      <c r="J22" s="920"/>
      <c r="K22" s="920"/>
      <c r="L22" s="921"/>
    </row>
    <row r="23" spans="2:12" x14ac:dyDescent="0.3">
      <c r="B23" s="907" t="s">
        <v>1188</v>
      </c>
      <c r="C23" s="908"/>
      <c r="D23" s="908"/>
      <c r="E23" s="908"/>
      <c r="F23" s="908"/>
      <c r="G23" s="909"/>
      <c r="H23" s="913" t="s">
        <v>1189</v>
      </c>
      <c r="I23" s="914"/>
      <c r="J23" s="914"/>
      <c r="K23" s="914"/>
      <c r="L23" s="915"/>
    </row>
    <row r="24" spans="2:12" ht="18" customHeight="1" thickBot="1" x14ac:dyDescent="0.35">
      <c r="B24" s="910"/>
      <c r="C24" s="911"/>
      <c r="D24" s="911"/>
      <c r="E24" s="911"/>
      <c r="F24" s="911"/>
      <c r="G24" s="912"/>
      <c r="H24" s="916"/>
      <c r="I24" s="917"/>
      <c r="J24" s="917"/>
      <c r="K24" s="917"/>
      <c r="L24" s="918"/>
    </row>
    <row r="25" spans="2:12" ht="15.75" customHeight="1" x14ac:dyDescent="0.3">
      <c r="B25" s="922" t="s">
        <v>810</v>
      </c>
      <c r="C25" s="923"/>
      <c r="D25" s="923"/>
      <c r="E25" s="923"/>
      <c r="F25" s="923"/>
      <c r="G25" s="924"/>
      <c r="H25" s="922" t="s">
        <v>811</v>
      </c>
      <c r="I25" s="923"/>
      <c r="J25" s="923"/>
      <c r="K25" s="923"/>
      <c r="L25" s="924"/>
    </row>
    <row r="26" spans="2:12" x14ac:dyDescent="0.3">
      <c r="B26" s="919"/>
      <c r="C26" s="920"/>
      <c r="D26" s="920"/>
      <c r="E26" s="920"/>
      <c r="F26" s="920"/>
      <c r="G26" s="921"/>
      <c r="H26" s="919"/>
      <c r="I26" s="920"/>
      <c r="J26" s="920"/>
      <c r="K26" s="920"/>
      <c r="L26" s="921"/>
    </row>
    <row r="27" spans="2:12" x14ac:dyDescent="0.3">
      <c r="B27" s="919"/>
      <c r="C27" s="920"/>
      <c r="D27" s="920"/>
      <c r="E27" s="920"/>
      <c r="F27" s="920"/>
      <c r="G27" s="921"/>
      <c r="H27" s="919"/>
      <c r="I27" s="920"/>
      <c r="J27" s="920"/>
      <c r="K27" s="920"/>
      <c r="L27" s="921"/>
    </row>
    <row r="28" spans="2:12" x14ac:dyDescent="0.3">
      <c r="B28" s="919"/>
      <c r="C28" s="920"/>
      <c r="D28" s="920"/>
      <c r="E28" s="920"/>
      <c r="F28" s="920"/>
      <c r="G28" s="921"/>
      <c r="H28" s="919"/>
      <c r="I28" s="920"/>
      <c r="J28" s="920"/>
      <c r="K28" s="920"/>
      <c r="L28" s="921"/>
    </row>
    <row r="29" spans="2:12" x14ac:dyDescent="0.3">
      <c r="B29" s="919"/>
      <c r="C29" s="920"/>
      <c r="D29" s="920"/>
      <c r="E29" s="920"/>
      <c r="F29" s="920"/>
      <c r="G29" s="921"/>
      <c r="H29" s="919"/>
      <c r="I29" s="920"/>
      <c r="J29" s="920"/>
      <c r="K29" s="920"/>
      <c r="L29" s="921"/>
    </row>
    <row r="30" spans="2:12" x14ac:dyDescent="0.3">
      <c r="B30" s="919"/>
      <c r="C30" s="920"/>
      <c r="D30" s="920"/>
      <c r="E30" s="920"/>
      <c r="F30" s="920"/>
      <c r="G30" s="921"/>
      <c r="H30" s="919"/>
      <c r="I30" s="920"/>
      <c r="J30" s="920"/>
      <c r="K30" s="920"/>
      <c r="L30" s="921"/>
    </row>
    <row r="31" spans="2:12" x14ac:dyDescent="0.3">
      <c r="B31" s="919"/>
      <c r="C31" s="920"/>
      <c r="D31" s="920"/>
      <c r="E31" s="920"/>
      <c r="F31" s="920"/>
      <c r="G31" s="921"/>
      <c r="H31" s="919"/>
      <c r="I31" s="920"/>
      <c r="J31" s="920"/>
      <c r="K31" s="920"/>
      <c r="L31" s="921"/>
    </row>
    <row r="32" spans="2:12" x14ac:dyDescent="0.3">
      <c r="B32" s="919"/>
      <c r="C32" s="920"/>
      <c r="D32" s="920"/>
      <c r="E32" s="920"/>
      <c r="F32" s="920"/>
      <c r="G32" s="921"/>
      <c r="H32" s="919"/>
      <c r="I32" s="920"/>
      <c r="J32" s="920"/>
      <c r="K32" s="920"/>
      <c r="L32" s="921"/>
    </row>
    <row r="33" spans="2:12" x14ac:dyDescent="0.3">
      <c r="B33" s="919"/>
      <c r="C33" s="920"/>
      <c r="D33" s="920"/>
      <c r="E33" s="920"/>
      <c r="F33" s="920"/>
      <c r="G33" s="921"/>
      <c r="H33" s="919"/>
      <c r="I33" s="920"/>
      <c r="J33" s="920"/>
      <c r="K33" s="920"/>
      <c r="L33" s="921"/>
    </row>
    <row r="34" spans="2:12" x14ac:dyDescent="0.3">
      <c r="B34" s="919"/>
      <c r="C34" s="920"/>
      <c r="D34" s="920"/>
      <c r="E34" s="920"/>
      <c r="F34" s="920"/>
      <c r="G34" s="921"/>
      <c r="H34" s="919"/>
      <c r="I34" s="920"/>
      <c r="J34" s="920"/>
      <c r="K34" s="920"/>
      <c r="L34" s="921"/>
    </row>
    <row r="35" spans="2:12" x14ac:dyDescent="0.3">
      <c r="B35" s="919"/>
      <c r="C35" s="920"/>
      <c r="D35" s="920"/>
      <c r="E35" s="920"/>
      <c r="F35" s="920"/>
      <c r="G35" s="921"/>
      <c r="H35" s="919"/>
      <c r="I35" s="920"/>
      <c r="J35" s="920"/>
      <c r="K35" s="920"/>
      <c r="L35" s="921"/>
    </row>
    <row r="36" spans="2:12" x14ac:dyDescent="0.3">
      <c r="B36" s="919"/>
      <c r="C36" s="920"/>
      <c r="D36" s="920"/>
      <c r="E36" s="920"/>
      <c r="F36" s="920"/>
      <c r="G36" s="921"/>
      <c r="H36" s="919"/>
      <c r="I36" s="920"/>
      <c r="J36" s="920"/>
      <c r="K36" s="920"/>
      <c r="L36" s="921"/>
    </row>
    <row r="37" spans="2:12" x14ac:dyDescent="0.3">
      <c r="B37" s="919"/>
      <c r="C37" s="920"/>
      <c r="D37" s="920"/>
      <c r="E37" s="920"/>
      <c r="F37" s="920"/>
      <c r="G37" s="921"/>
      <c r="H37" s="919"/>
      <c r="I37" s="920"/>
      <c r="J37" s="920"/>
      <c r="K37" s="920"/>
      <c r="L37" s="921"/>
    </row>
    <row r="38" spans="2:12" x14ac:dyDescent="0.3">
      <c r="B38" s="919"/>
      <c r="C38" s="920"/>
      <c r="D38" s="920"/>
      <c r="E38" s="920"/>
      <c r="F38" s="920"/>
      <c r="G38" s="921"/>
      <c r="H38" s="919"/>
      <c r="I38" s="920"/>
      <c r="J38" s="920"/>
      <c r="K38" s="920"/>
      <c r="L38" s="921"/>
    </row>
    <row r="39" spans="2:12" x14ac:dyDescent="0.3">
      <c r="B39" s="907" t="s">
        <v>1190</v>
      </c>
      <c r="C39" s="908"/>
      <c r="D39" s="908"/>
      <c r="E39" s="908"/>
      <c r="F39" s="908"/>
      <c r="G39" s="909"/>
      <c r="H39" s="913" t="s">
        <v>1191</v>
      </c>
      <c r="I39" s="914"/>
      <c r="J39" s="914"/>
      <c r="K39" s="914"/>
      <c r="L39" s="915"/>
    </row>
    <row r="40" spans="2:12" ht="18" customHeight="1" thickBot="1" x14ac:dyDescent="0.35">
      <c r="B40" s="910"/>
      <c r="C40" s="911"/>
      <c r="D40" s="911"/>
      <c r="E40" s="911"/>
      <c r="F40" s="911"/>
      <c r="G40" s="912"/>
      <c r="H40" s="916"/>
      <c r="I40" s="917"/>
      <c r="J40" s="917"/>
      <c r="K40" s="917"/>
      <c r="L40" s="918"/>
    </row>
    <row r="41" spans="2:12" x14ac:dyDescent="0.3">
      <c r="B41" s="922" t="s">
        <v>812</v>
      </c>
      <c r="C41" s="923"/>
      <c r="D41" s="923"/>
      <c r="E41" s="923"/>
      <c r="F41" s="923"/>
      <c r="G41" s="924"/>
      <c r="H41" s="922" t="s">
        <v>813</v>
      </c>
      <c r="I41" s="923"/>
      <c r="J41" s="923"/>
      <c r="K41" s="923"/>
      <c r="L41" s="924"/>
    </row>
    <row r="42" spans="2:12" x14ac:dyDescent="0.3">
      <c r="B42" s="919"/>
      <c r="C42" s="920"/>
      <c r="D42" s="920"/>
      <c r="E42" s="920"/>
      <c r="F42" s="920"/>
      <c r="G42" s="921"/>
      <c r="H42" s="919"/>
      <c r="I42" s="920"/>
      <c r="J42" s="920"/>
      <c r="K42" s="920"/>
      <c r="L42" s="921"/>
    </row>
    <row r="43" spans="2:12" x14ac:dyDescent="0.3">
      <c r="B43" s="919"/>
      <c r="C43" s="920"/>
      <c r="D43" s="920"/>
      <c r="E43" s="920"/>
      <c r="F43" s="920"/>
      <c r="G43" s="921"/>
      <c r="H43" s="919"/>
      <c r="I43" s="920"/>
      <c r="J43" s="920"/>
      <c r="K43" s="920"/>
      <c r="L43" s="921"/>
    </row>
    <row r="44" spans="2:12" x14ac:dyDescent="0.3">
      <c r="B44" s="919"/>
      <c r="C44" s="920"/>
      <c r="D44" s="920"/>
      <c r="E44" s="920"/>
      <c r="F44" s="920"/>
      <c r="G44" s="921"/>
      <c r="H44" s="919"/>
      <c r="I44" s="920"/>
      <c r="J44" s="920"/>
      <c r="K44" s="920"/>
      <c r="L44" s="921"/>
    </row>
    <row r="45" spans="2:12" x14ac:dyDescent="0.3">
      <c r="B45" s="919"/>
      <c r="C45" s="920"/>
      <c r="D45" s="920"/>
      <c r="E45" s="920"/>
      <c r="F45" s="920"/>
      <c r="G45" s="921"/>
      <c r="H45" s="919"/>
      <c r="I45" s="920"/>
      <c r="J45" s="920"/>
      <c r="K45" s="920"/>
      <c r="L45" s="921"/>
    </row>
    <row r="46" spans="2:12" x14ac:dyDescent="0.3">
      <c r="B46" s="919"/>
      <c r="C46" s="920"/>
      <c r="D46" s="920"/>
      <c r="E46" s="920"/>
      <c r="F46" s="920"/>
      <c r="G46" s="921"/>
      <c r="H46" s="919"/>
      <c r="I46" s="920"/>
      <c r="J46" s="920"/>
      <c r="K46" s="920"/>
      <c r="L46" s="921"/>
    </row>
    <row r="47" spans="2:12" x14ac:dyDescent="0.3">
      <c r="B47" s="919"/>
      <c r="C47" s="920"/>
      <c r="D47" s="920"/>
      <c r="E47" s="920"/>
      <c r="F47" s="920"/>
      <c r="G47" s="921"/>
      <c r="H47" s="919"/>
      <c r="I47" s="920"/>
      <c r="J47" s="920"/>
      <c r="K47" s="920"/>
      <c r="L47" s="921"/>
    </row>
    <row r="48" spans="2:12" x14ac:dyDescent="0.3">
      <c r="B48" s="919"/>
      <c r="C48" s="920"/>
      <c r="D48" s="920"/>
      <c r="E48" s="920"/>
      <c r="F48" s="920"/>
      <c r="G48" s="921"/>
      <c r="H48" s="919"/>
      <c r="I48" s="920"/>
      <c r="J48" s="920"/>
      <c r="K48" s="920"/>
      <c r="L48" s="921"/>
    </row>
    <row r="49" spans="2:12" x14ac:dyDescent="0.3">
      <c r="B49" s="919"/>
      <c r="C49" s="920"/>
      <c r="D49" s="920"/>
      <c r="E49" s="920"/>
      <c r="F49" s="920"/>
      <c r="G49" s="921"/>
      <c r="H49" s="919"/>
      <c r="I49" s="920"/>
      <c r="J49" s="920"/>
      <c r="K49" s="920"/>
      <c r="L49" s="921"/>
    </row>
    <row r="50" spans="2:12" x14ac:dyDescent="0.3">
      <c r="B50" s="919"/>
      <c r="C50" s="920"/>
      <c r="D50" s="920"/>
      <c r="E50" s="920"/>
      <c r="F50" s="920"/>
      <c r="G50" s="921"/>
      <c r="H50" s="919"/>
      <c r="I50" s="920"/>
      <c r="J50" s="920"/>
      <c r="K50" s="920"/>
      <c r="L50" s="921"/>
    </row>
    <row r="51" spans="2:12" x14ac:dyDescent="0.3">
      <c r="B51" s="919"/>
      <c r="C51" s="920"/>
      <c r="D51" s="920"/>
      <c r="E51" s="920"/>
      <c r="F51" s="920"/>
      <c r="G51" s="921"/>
      <c r="H51" s="919"/>
      <c r="I51" s="920"/>
      <c r="J51" s="920"/>
      <c r="K51" s="920"/>
      <c r="L51" s="921"/>
    </row>
    <row r="52" spans="2:12" x14ac:dyDescent="0.3">
      <c r="B52" s="919"/>
      <c r="C52" s="920"/>
      <c r="D52" s="920"/>
      <c r="E52" s="920"/>
      <c r="F52" s="920"/>
      <c r="G52" s="921"/>
      <c r="H52" s="919"/>
      <c r="I52" s="920"/>
      <c r="J52" s="920"/>
      <c r="K52" s="920"/>
      <c r="L52" s="921"/>
    </row>
    <row r="53" spans="2:12" x14ac:dyDescent="0.3">
      <c r="B53" s="919"/>
      <c r="C53" s="920"/>
      <c r="D53" s="920"/>
      <c r="E53" s="920"/>
      <c r="F53" s="920"/>
      <c r="G53" s="921"/>
      <c r="H53" s="919"/>
      <c r="I53" s="920"/>
      <c r="J53" s="920"/>
      <c r="K53" s="920"/>
      <c r="L53" s="921"/>
    </row>
    <row r="54" spans="2:12" x14ac:dyDescent="0.3">
      <c r="B54" s="919"/>
      <c r="C54" s="920"/>
      <c r="D54" s="920"/>
      <c r="E54" s="920"/>
      <c r="F54" s="920"/>
      <c r="G54" s="921"/>
      <c r="H54" s="919"/>
      <c r="I54" s="920"/>
      <c r="J54" s="920"/>
      <c r="K54" s="920"/>
      <c r="L54" s="921"/>
    </row>
    <row r="55" spans="2:12" ht="15" customHeight="1" x14ac:dyDescent="0.3">
      <c r="B55" s="913" t="s">
        <v>1004</v>
      </c>
      <c r="C55" s="914"/>
      <c r="D55" s="914"/>
      <c r="E55" s="914"/>
      <c r="F55" s="914"/>
      <c r="G55" s="915"/>
      <c r="H55" s="913" t="s">
        <v>1192</v>
      </c>
      <c r="I55" s="914"/>
      <c r="J55" s="914"/>
      <c r="K55" s="914"/>
      <c r="L55" s="915"/>
    </row>
    <row r="56" spans="2:12" ht="15" thickBot="1" x14ac:dyDescent="0.35">
      <c r="B56" s="916"/>
      <c r="C56" s="917"/>
      <c r="D56" s="917"/>
      <c r="E56" s="917"/>
      <c r="F56" s="917"/>
      <c r="G56" s="918"/>
      <c r="H56" s="916"/>
      <c r="I56" s="917"/>
      <c r="J56" s="917"/>
      <c r="K56" s="917"/>
      <c r="L56" s="918"/>
    </row>
    <row r="57" spans="2:12" x14ac:dyDescent="0.3">
      <c r="B57" s="922" t="s">
        <v>812</v>
      </c>
      <c r="C57" s="923"/>
      <c r="D57" s="923"/>
      <c r="E57" s="923"/>
      <c r="F57" s="923"/>
      <c r="G57" s="924"/>
      <c r="H57" s="922" t="s">
        <v>813</v>
      </c>
      <c r="I57" s="923"/>
      <c r="J57" s="923"/>
      <c r="K57" s="923"/>
      <c r="L57" s="924"/>
    </row>
    <row r="58" spans="2:12" x14ac:dyDescent="0.3">
      <c r="B58" s="919"/>
      <c r="C58" s="920"/>
      <c r="D58" s="920"/>
      <c r="E58" s="920"/>
      <c r="F58" s="920"/>
      <c r="G58" s="921"/>
      <c r="H58" s="919"/>
      <c r="I58" s="920"/>
      <c r="J58" s="920"/>
      <c r="K58" s="920"/>
      <c r="L58" s="921"/>
    </row>
    <row r="59" spans="2:12" x14ac:dyDescent="0.3">
      <c r="B59" s="919"/>
      <c r="C59" s="920"/>
      <c r="D59" s="920"/>
      <c r="E59" s="920"/>
      <c r="F59" s="920"/>
      <c r="G59" s="921"/>
      <c r="H59" s="919"/>
      <c r="I59" s="920"/>
      <c r="J59" s="920"/>
      <c r="K59" s="920"/>
      <c r="L59" s="921"/>
    </row>
    <row r="60" spans="2:12" x14ac:dyDescent="0.3">
      <c r="B60" s="919"/>
      <c r="C60" s="920"/>
      <c r="D60" s="920"/>
      <c r="E60" s="920"/>
      <c r="F60" s="920"/>
      <c r="G60" s="921"/>
      <c r="H60" s="919"/>
      <c r="I60" s="920"/>
      <c r="J60" s="920"/>
      <c r="K60" s="920"/>
      <c r="L60" s="921"/>
    </row>
    <row r="61" spans="2:12" x14ac:dyDescent="0.3">
      <c r="B61" s="919"/>
      <c r="C61" s="920"/>
      <c r="D61" s="920"/>
      <c r="E61" s="920"/>
      <c r="F61" s="920"/>
      <c r="G61" s="921"/>
      <c r="H61" s="919"/>
      <c r="I61" s="920"/>
      <c r="J61" s="920"/>
      <c r="K61" s="920"/>
      <c r="L61" s="921"/>
    </row>
    <row r="62" spans="2:12" x14ac:dyDescent="0.3">
      <c r="B62" s="919"/>
      <c r="C62" s="920"/>
      <c r="D62" s="920"/>
      <c r="E62" s="920"/>
      <c r="F62" s="920"/>
      <c r="G62" s="921"/>
      <c r="H62" s="919"/>
      <c r="I62" s="920"/>
      <c r="J62" s="920"/>
      <c r="K62" s="920"/>
      <c r="L62" s="921"/>
    </row>
    <row r="63" spans="2:12" x14ac:dyDescent="0.3">
      <c r="B63" s="919"/>
      <c r="C63" s="920"/>
      <c r="D63" s="920"/>
      <c r="E63" s="920"/>
      <c r="F63" s="920"/>
      <c r="G63" s="921"/>
      <c r="H63" s="919"/>
      <c r="I63" s="920"/>
      <c r="J63" s="920"/>
      <c r="K63" s="920"/>
      <c r="L63" s="921"/>
    </row>
    <row r="64" spans="2:12" x14ac:dyDescent="0.3">
      <c r="B64" s="919"/>
      <c r="C64" s="920"/>
      <c r="D64" s="920"/>
      <c r="E64" s="920"/>
      <c r="F64" s="920"/>
      <c r="G64" s="921"/>
      <c r="H64" s="919"/>
      <c r="I64" s="920"/>
      <c r="J64" s="920"/>
      <c r="K64" s="920"/>
      <c r="L64" s="921"/>
    </row>
    <row r="65" spans="2:14" x14ac:dyDescent="0.3">
      <c r="B65" s="919"/>
      <c r="C65" s="920"/>
      <c r="D65" s="920"/>
      <c r="E65" s="920"/>
      <c r="F65" s="920"/>
      <c r="G65" s="921"/>
      <c r="H65" s="919"/>
      <c r="I65" s="920"/>
      <c r="J65" s="920"/>
      <c r="K65" s="920"/>
      <c r="L65" s="921"/>
    </row>
    <row r="66" spans="2:14" x14ac:dyDescent="0.3">
      <c r="B66" s="919"/>
      <c r="C66" s="920"/>
      <c r="D66" s="920"/>
      <c r="E66" s="920"/>
      <c r="F66" s="920"/>
      <c r="G66" s="921"/>
      <c r="H66" s="919"/>
      <c r="I66" s="920"/>
      <c r="J66" s="920"/>
      <c r="K66" s="920"/>
      <c r="L66" s="921"/>
    </row>
    <row r="67" spans="2:14" x14ac:dyDescent="0.3">
      <c r="B67" s="919"/>
      <c r="C67" s="920"/>
      <c r="D67" s="920"/>
      <c r="E67" s="920"/>
      <c r="F67" s="920"/>
      <c r="G67" s="921"/>
      <c r="H67" s="919"/>
      <c r="I67" s="920"/>
      <c r="J67" s="920"/>
      <c r="K67" s="920"/>
      <c r="L67" s="921"/>
    </row>
    <row r="68" spans="2:14" x14ac:dyDescent="0.3">
      <c r="B68" s="919"/>
      <c r="C68" s="920"/>
      <c r="D68" s="920"/>
      <c r="E68" s="920"/>
      <c r="F68" s="920"/>
      <c r="G68" s="921"/>
      <c r="H68" s="919"/>
      <c r="I68" s="920"/>
      <c r="J68" s="920"/>
      <c r="K68" s="920"/>
      <c r="L68" s="921"/>
    </row>
    <row r="69" spans="2:14" x14ac:dyDescent="0.3">
      <c r="B69" s="919"/>
      <c r="C69" s="920"/>
      <c r="D69" s="920"/>
      <c r="E69" s="920"/>
      <c r="F69" s="920"/>
      <c r="G69" s="921"/>
      <c r="H69" s="919"/>
      <c r="I69" s="920"/>
      <c r="J69" s="920"/>
      <c r="K69" s="920"/>
      <c r="L69" s="921"/>
    </row>
    <row r="70" spans="2:14" x14ac:dyDescent="0.3">
      <c r="B70" s="919"/>
      <c r="C70" s="920"/>
      <c r="D70" s="920"/>
      <c r="E70" s="920"/>
      <c r="F70" s="920"/>
      <c r="G70" s="921"/>
      <c r="H70" s="919"/>
      <c r="I70" s="920"/>
      <c r="J70" s="920"/>
      <c r="K70" s="920"/>
      <c r="L70" s="921"/>
    </row>
    <row r="71" spans="2:14" ht="15" customHeight="1" x14ac:dyDescent="0.3">
      <c r="B71" s="913" t="s">
        <v>1193</v>
      </c>
      <c r="C71" s="914"/>
      <c r="D71" s="914"/>
      <c r="E71" s="914"/>
      <c r="F71" s="914"/>
      <c r="G71" s="915"/>
      <c r="H71" s="913" t="s">
        <v>1194</v>
      </c>
      <c r="I71" s="914"/>
      <c r="J71" s="914"/>
      <c r="K71" s="914"/>
      <c r="L71" s="915"/>
    </row>
    <row r="72" spans="2:14" ht="15" thickBot="1" x14ac:dyDescent="0.35">
      <c r="B72" s="916"/>
      <c r="C72" s="917"/>
      <c r="D72" s="917"/>
      <c r="E72" s="917"/>
      <c r="F72" s="917"/>
      <c r="G72" s="918"/>
      <c r="H72" s="916"/>
      <c r="I72" s="917"/>
      <c r="J72" s="917"/>
      <c r="K72" s="917"/>
      <c r="L72" s="918"/>
    </row>
    <row r="73" spans="2:14" x14ac:dyDescent="0.3">
      <c r="B73" s="922" t="s">
        <v>812</v>
      </c>
      <c r="C73" s="923"/>
      <c r="D73" s="923"/>
      <c r="E73" s="923"/>
      <c r="F73" s="923"/>
      <c r="G73" s="924"/>
      <c r="H73" s="922" t="s">
        <v>813</v>
      </c>
      <c r="I73" s="923"/>
      <c r="J73" s="923"/>
      <c r="K73" s="923"/>
      <c r="L73" s="924"/>
      <c r="M73" s="180"/>
      <c r="N73" s="180"/>
    </row>
    <row r="74" spans="2:14" x14ac:dyDescent="0.3">
      <c r="B74" s="919"/>
      <c r="C74" s="920"/>
      <c r="D74" s="920"/>
      <c r="E74" s="920"/>
      <c r="F74" s="920"/>
      <c r="G74" s="921"/>
      <c r="H74" s="919"/>
      <c r="I74" s="920"/>
      <c r="J74" s="920"/>
      <c r="K74" s="920"/>
      <c r="L74" s="921"/>
      <c r="M74" s="180"/>
      <c r="N74" s="180"/>
    </row>
    <row r="75" spans="2:14" x14ac:dyDescent="0.3">
      <c r="B75" s="919"/>
      <c r="C75" s="920"/>
      <c r="D75" s="920"/>
      <c r="E75" s="920"/>
      <c r="F75" s="920"/>
      <c r="G75" s="921"/>
      <c r="H75" s="919"/>
      <c r="I75" s="920"/>
      <c r="J75" s="920"/>
      <c r="K75" s="920"/>
      <c r="L75" s="921"/>
      <c r="M75" s="180"/>
      <c r="N75" s="180"/>
    </row>
    <row r="76" spans="2:14" x14ac:dyDescent="0.3">
      <c r="B76" s="919"/>
      <c r="C76" s="920"/>
      <c r="D76" s="920"/>
      <c r="E76" s="920"/>
      <c r="F76" s="920"/>
      <c r="G76" s="921"/>
      <c r="H76" s="919"/>
      <c r="I76" s="920"/>
      <c r="J76" s="920"/>
      <c r="K76" s="920"/>
      <c r="L76" s="921"/>
      <c r="M76" s="180"/>
      <c r="N76" s="180"/>
    </row>
    <row r="77" spans="2:14" x14ac:dyDescent="0.3">
      <c r="B77" s="919"/>
      <c r="C77" s="920"/>
      <c r="D77" s="920"/>
      <c r="E77" s="920"/>
      <c r="F77" s="920"/>
      <c r="G77" s="921"/>
      <c r="H77" s="919"/>
      <c r="I77" s="920"/>
      <c r="J77" s="920"/>
      <c r="K77" s="920"/>
      <c r="L77" s="921"/>
      <c r="M77" s="180"/>
      <c r="N77" s="180"/>
    </row>
    <row r="78" spans="2:14" x14ac:dyDescent="0.3">
      <c r="B78" s="919"/>
      <c r="C78" s="920"/>
      <c r="D78" s="920"/>
      <c r="E78" s="920"/>
      <c r="F78" s="920"/>
      <c r="G78" s="921"/>
      <c r="H78" s="919"/>
      <c r="I78" s="920"/>
      <c r="J78" s="920"/>
      <c r="K78" s="920"/>
      <c r="L78" s="921"/>
      <c r="M78" s="180"/>
      <c r="N78" s="180"/>
    </row>
    <row r="79" spans="2:14" x14ac:dyDescent="0.3">
      <c r="B79" s="919"/>
      <c r="C79" s="920"/>
      <c r="D79" s="920"/>
      <c r="E79" s="920"/>
      <c r="F79" s="920"/>
      <c r="G79" s="921"/>
      <c r="H79" s="919"/>
      <c r="I79" s="920"/>
      <c r="J79" s="920"/>
      <c r="K79" s="920"/>
      <c r="L79" s="921"/>
      <c r="M79" s="180"/>
      <c r="N79" s="180"/>
    </row>
    <row r="80" spans="2:14" x14ac:dyDescent="0.3">
      <c r="B80" s="919"/>
      <c r="C80" s="920"/>
      <c r="D80" s="920"/>
      <c r="E80" s="920"/>
      <c r="F80" s="920"/>
      <c r="G80" s="921"/>
      <c r="H80" s="919"/>
      <c r="I80" s="920"/>
      <c r="J80" s="920"/>
      <c r="K80" s="920"/>
      <c r="L80" s="921"/>
      <c r="M80" s="180"/>
      <c r="N80" s="180"/>
    </row>
    <row r="81" spans="2:14" x14ac:dyDescent="0.3">
      <c r="B81" s="919"/>
      <c r="C81" s="920"/>
      <c r="D81" s="920"/>
      <c r="E81" s="920"/>
      <c r="F81" s="920"/>
      <c r="G81" s="921"/>
      <c r="H81" s="919"/>
      <c r="I81" s="920"/>
      <c r="J81" s="920"/>
      <c r="K81" s="920"/>
      <c r="L81" s="921"/>
      <c r="M81" s="180"/>
      <c r="N81" s="180"/>
    </row>
    <row r="82" spans="2:14" x14ac:dyDescent="0.3">
      <c r="B82" s="919"/>
      <c r="C82" s="920"/>
      <c r="D82" s="920"/>
      <c r="E82" s="920"/>
      <c r="F82" s="920"/>
      <c r="G82" s="921"/>
      <c r="H82" s="919"/>
      <c r="I82" s="920"/>
      <c r="J82" s="920"/>
      <c r="K82" s="920"/>
      <c r="L82" s="921"/>
      <c r="M82" s="180"/>
      <c r="N82" s="180"/>
    </row>
    <row r="83" spans="2:14" x14ac:dyDescent="0.3">
      <c r="B83" s="919"/>
      <c r="C83" s="920"/>
      <c r="D83" s="920"/>
      <c r="E83" s="920"/>
      <c r="F83" s="920"/>
      <c r="G83" s="921"/>
      <c r="H83" s="919"/>
      <c r="I83" s="920"/>
      <c r="J83" s="920"/>
      <c r="K83" s="920"/>
      <c r="L83" s="921"/>
      <c r="M83" s="180"/>
      <c r="N83" s="180"/>
    </row>
    <row r="84" spans="2:14" x14ac:dyDescent="0.3">
      <c r="B84" s="919"/>
      <c r="C84" s="920"/>
      <c r="D84" s="920"/>
      <c r="E84" s="920"/>
      <c r="F84" s="920"/>
      <c r="G84" s="921"/>
      <c r="H84" s="919"/>
      <c r="I84" s="920"/>
      <c r="J84" s="920"/>
      <c r="K84" s="920"/>
      <c r="L84" s="921"/>
      <c r="M84" s="180"/>
      <c r="N84" s="180"/>
    </row>
    <row r="85" spans="2:14" x14ac:dyDescent="0.3">
      <c r="B85" s="919"/>
      <c r="C85" s="920"/>
      <c r="D85" s="920"/>
      <c r="E85" s="920"/>
      <c r="F85" s="920"/>
      <c r="G85" s="921"/>
      <c r="H85" s="919"/>
      <c r="I85" s="920"/>
      <c r="J85" s="920"/>
      <c r="K85" s="920"/>
      <c r="L85" s="921"/>
      <c r="M85" s="180"/>
      <c r="N85" s="180"/>
    </row>
    <row r="86" spans="2:14" x14ac:dyDescent="0.3">
      <c r="B86" s="919"/>
      <c r="C86" s="920"/>
      <c r="D86" s="920"/>
      <c r="E86" s="920"/>
      <c r="F86" s="920"/>
      <c r="G86" s="921"/>
      <c r="H86" s="919"/>
      <c r="I86" s="920"/>
      <c r="J86" s="920"/>
      <c r="K86" s="920"/>
      <c r="L86" s="921"/>
      <c r="M86" s="180"/>
      <c r="N86" s="180"/>
    </row>
    <row r="87" spans="2:14" ht="15" customHeight="1" x14ac:dyDescent="0.3">
      <c r="B87" s="1038" t="s">
        <v>1195</v>
      </c>
      <c r="C87" s="1039"/>
      <c r="D87" s="1039"/>
      <c r="E87" s="1039"/>
      <c r="F87" s="1039"/>
      <c r="G87" s="1040"/>
      <c r="H87" s="1038" t="s">
        <v>1196</v>
      </c>
      <c r="I87" s="1039"/>
      <c r="J87" s="1039"/>
      <c r="K87" s="1039"/>
      <c r="L87" s="1040"/>
      <c r="M87" s="180"/>
      <c r="N87" s="180"/>
    </row>
    <row r="88" spans="2:14" ht="15" thickBot="1" x14ac:dyDescent="0.35">
      <c r="B88" s="1041"/>
      <c r="C88" s="1042"/>
      <c r="D88" s="1042"/>
      <c r="E88" s="1042"/>
      <c r="F88" s="1042"/>
      <c r="G88" s="1043"/>
      <c r="H88" s="1041"/>
      <c r="I88" s="1042"/>
      <c r="J88" s="1042"/>
      <c r="K88" s="1042"/>
      <c r="L88" s="1043"/>
      <c r="M88" s="180"/>
      <c r="N88" s="180"/>
    </row>
    <row r="89" spans="2:14" x14ac:dyDescent="0.3">
      <c r="B89" s="922" t="s">
        <v>812</v>
      </c>
      <c r="C89" s="923"/>
      <c r="D89" s="923"/>
      <c r="E89" s="923"/>
      <c r="F89" s="923"/>
      <c r="G89" s="924"/>
      <c r="H89" s="922" t="s">
        <v>813</v>
      </c>
      <c r="I89" s="923"/>
      <c r="J89" s="923"/>
      <c r="K89" s="923"/>
      <c r="L89" s="924"/>
      <c r="M89" s="180"/>
      <c r="N89" s="180"/>
    </row>
    <row r="90" spans="2:14" x14ac:dyDescent="0.3">
      <c r="B90" s="919"/>
      <c r="C90" s="920"/>
      <c r="D90" s="920"/>
      <c r="E90" s="920"/>
      <c r="F90" s="920"/>
      <c r="G90" s="921"/>
      <c r="H90" s="919"/>
      <c r="I90" s="920"/>
      <c r="J90" s="920"/>
      <c r="K90" s="920"/>
      <c r="L90" s="921"/>
      <c r="M90" s="180"/>
      <c r="N90" s="180"/>
    </row>
    <row r="91" spans="2:14" x14ac:dyDescent="0.3">
      <c r="B91" s="919"/>
      <c r="C91" s="920"/>
      <c r="D91" s="920"/>
      <c r="E91" s="920"/>
      <c r="F91" s="920"/>
      <c r="G91" s="921"/>
      <c r="H91" s="919"/>
      <c r="I91" s="920"/>
      <c r="J91" s="920"/>
      <c r="K91" s="920"/>
      <c r="L91" s="921"/>
      <c r="M91" s="180"/>
      <c r="N91" s="180"/>
    </row>
    <row r="92" spans="2:14" x14ac:dyDescent="0.3">
      <c r="B92" s="919"/>
      <c r="C92" s="920"/>
      <c r="D92" s="920"/>
      <c r="E92" s="920"/>
      <c r="F92" s="920"/>
      <c r="G92" s="921"/>
      <c r="H92" s="919"/>
      <c r="I92" s="920"/>
      <c r="J92" s="920"/>
      <c r="K92" s="920"/>
      <c r="L92" s="921"/>
      <c r="M92" s="180"/>
      <c r="N92" s="180"/>
    </row>
    <row r="93" spans="2:14" x14ac:dyDescent="0.3">
      <c r="B93" s="919"/>
      <c r="C93" s="920"/>
      <c r="D93" s="920"/>
      <c r="E93" s="920"/>
      <c r="F93" s="920"/>
      <c r="G93" s="921"/>
      <c r="H93" s="919"/>
      <c r="I93" s="920"/>
      <c r="J93" s="920"/>
      <c r="K93" s="920"/>
      <c r="L93" s="921"/>
      <c r="M93" s="180"/>
      <c r="N93" s="180"/>
    </row>
    <row r="94" spans="2:14" x14ac:dyDescent="0.3">
      <c r="B94" s="919"/>
      <c r="C94" s="920"/>
      <c r="D94" s="920"/>
      <c r="E94" s="920"/>
      <c r="F94" s="920"/>
      <c r="G94" s="921"/>
      <c r="H94" s="919"/>
      <c r="I94" s="920"/>
      <c r="J94" s="920"/>
      <c r="K94" s="920"/>
      <c r="L94" s="921"/>
      <c r="M94" s="180"/>
      <c r="N94" s="180"/>
    </row>
    <row r="95" spans="2:14" x14ac:dyDescent="0.3">
      <c r="B95" s="919"/>
      <c r="C95" s="920"/>
      <c r="D95" s="920"/>
      <c r="E95" s="920"/>
      <c r="F95" s="920"/>
      <c r="G95" s="921"/>
      <c r="H95" s="919"/>
      <c r="I95" s="920"/>
      <c r="J95" s="920"/>
      <c r="K95" s="920"/>
      <c r="L95" s="921"/>
      <c r="M95" s="180"/>
      <c r="N95" s="180"/>
    </row>
    <row r="96" spans="2:14" x14ac:dyDescent="0.3">
      <c r="B96" s="919"/>
      <c r="C96" s="920"/>
      <c r="D96" s="920"/>
      <c r="E96" s="920"/>
      <c r="F96" s="920"/>
      <c r="G96" s="921"/>
      <c r="H96" s="919"/>
      <c r="I96" s="920"/>
      <c r="J96" s="920"/>
      <c r="K96" s="920"/>
      <c r="L96" s="921"/>
      <c r="M96" s="180"/>
      <c r="N96" s="180"/>
    </row>
    <row r="97" spans="2:14" x14ac:dyDescent="0.3">
      <c r="B97" s="919"/>
      <c r="C97" s="920"/>
      <c r="D97" s="920"/>
      <c r="E97" s="920"/>
      <c r="F97" s="920"/>
      <c r="G97" s="921"/>
      <c r="H97" s="919"/>
      <c r="I97" s="920"/>
      <c r="J97" s="920"/>
      <c r="K97" s="920"/>
      <c r="L97" s="921"/>
      <c r="M97" s="180"/>
      <c r="N97" s="180"/>
    </row>
    <row r="98" spans="2:14" x14ac:dyDescent="0.3">
      <c r="B98" s="919"/>
      <c r="C98" s="920"/>
      <c r="D98" s="920"/>
      <c r="E98" s="920"/>
      <c r="F98" s="920"/>
      <c r="G98" s="921"/>
      <c r="H98" s="919"/>
      <c r="I98" s="920"/>
      <c r="J98" s="920"/>
      <c r="K98" s="920"/>
      <c r="L98" s="921"/>
      <c r="M98" s="180"/>
      <c r="N98" s="180"/>
    </row>
    <row r="99" spans="2:14" x14ac:dyDescent="0.3">
      <c r="B99" s="919"/>
      <c r="C99" s="920"/>
      <c r="D99" s="920"/>
      <c r="E99" s="920"/>
      <c r="F99" s="920"/>
      <c r="G99" s="921"/>
      <c r="H99" s="919"/>
      <c r="I99" s="920"/>
      <c r="J99" s="920"/>
      <c r="K99" s="920"/>
      <c r="L99" s="921"/>
      <c r="M99" s="180"/>
      <c r="N99" s="180"/>
    </row>
    <row r="100" spans="2:14" x14ac:dyDescent="0.3">
      <c r="B100" s="919"/>
      <c r="C100" s="920"/>
      <c r="D100" s="920"/>
      <c r="E100" s="920"/>
      <c r="F100" s="920"/>
      <c r="G100" s="921"/>
      <c r="H100" s="919"/>
      <c r="I100" s="920"/>
      <c r="J100" s="920"/>
      <c r="K100" s="920"/>
      <c r="L100" s="921"/>
      <c r="M100" s="180"/>
      <c r="N100" s="180"/>
    </row>
    <row r="101" spans="2:14" x14ac:dyDescent="0.3">
      <c r="B101" s="919"/>
      <c r="C101" s="920"/>
      <c r="D101" s="920"/>
      <c r="E101" s="920"/>
      <c r="F101" s="920"/>
      <c r="G101" s="921"/>
      <c r="H101" s="919"/>
      <c r="I101" s="920"/>
      <c r="J101" s="920"/>
      <c r="K101" s="920"/>
      <c r="L101" s="921"/>
      <c r="M101" s="180"/>
      <c r="N101" s="180"/>
    </row>
    <row r="102" spans="2:14" x14ac:dyDescent="0.3">
      <c r="B102" s="919"/>
      <c r="C102" s="920"/>
      <c r="D102" s="920"/>
      <c r="E102" s="920"/>
      <c r="F102" s="920"/>
      <c r="G102" s="921"/>
      <c r="H102" s="919"/>
      <c r="I102" s="920"/>
      <c r="J102" s="920"/>
      <c r="K102" s="920"/>
      <c r="L102" s="921"/>
      <c r="M102" s="180"/>
      <c r="N102" s="180"/>
    </row>
    <row r="103" spans="2:14" ht="15" customHeight="1" x14ac:dyDescent="0.3">
      <c r="B103" s="1038" t="s">
        <v>1197</v>
      </c>
      <c r="C103" s="1039"/>
      <c r="D103" s="1039"/>
      <c r="E103" s="1039"/>
      <c r="F103" s="1039"/>
      <c r="G103" s="1040"/>
      <c r="H103" s="1038" t="s">
        <v>963</v>
      </c>
      <c r="I103" s="1039"/>
      <c r="J103" s="1039"/>
      <c r="K103" s="1039"/>
      <c r="L103" s="1040"/>
      <c r="M103" s="180"/>
      <c r="N103" s="180"/>
    </row>
    <row r="104" spans="2:14" ht="15" thickBot="1" x14ac:dyDescent="0.35">
      <c r="B104" s="1041"/>
      <c r="C104" s="1042"/>
      <c r="D104" s="1042"/>
      <c r="E104" s="1042"/>
      <c r="F104" s="1042"/>
      <c r="G104" s="1043"/>
      <c r="H104" s="1041"/>
      <c r="I104" s="1042"/>
      <c r="J104" s="1042"/>
      <c r="K104" s="1042"/>
      <c r="L104" s="1043"/>
      <c r="M104" s="180"/>
      <c r="N104" s="180"/>
    </row>
    <row r="105" spans="2:14" x14ac:dyDescent="0.3">
      <c r="B105" s="922" t="s">
        <v>812</v>
      </c>
      <c r="C105" s="923"/>
      <c r="D105" s="923"/>
      <c r="E105" s="923"/>
      <c r="F105" s="923"/>
      <c r="G105" s="924"/>
      <c r="H105" s="922" t="s">
        <v>813</v>
      </c>
      <c r="I105" s="923"/>
      <c r="J105" s="923"/>
      <c r="K105" s="923"/>
      <c r="L105" s="924"/>
      <c r="M105" s="180"/>
      <c r="N105" s="180"/>
    </row>
    <row r="106" spans="2:14" x14ac:dyDescent="0.3">
      <c r="B106" s="919"/>
      <c r="C106" s="920"/>
      <c r="D106" s="920"/>
      <c r="E106" s="920"/>
      <c r="F106" s="920"/>
      <c r="G106" s="921"/>
      <c r="H106" s="919"/>
      <c r="I106" s="920"/>
      <c r="J106" s="920"/>
      <c r="K106" s="920"/>
      <c r="L106" s="921"/>
      <c r="M106" s="180"/>
      <c r="N106" s="180"/>
    </row>
    <row r="107" spans="2:14" x14ac:dyDescent="0.3">
      <c r="B107" s="919"/>
      <c r="C107" s="920"/>
      <c r="D107" s="920"/>
      <c r="E107" s="920"/>
      <c r="F107" s="920"/>
      <c r="G107" s="921"/>
      <c r="H107" s="919"/>
      <c r="I107" s="920"/>
      <c r="J107" s="920"/>
      <c r="K107" s="920"/>
      <c r="L107" s="921"/>
      <c r="M107" s="180"/>
      <c r="N107" s="180"/>
    </row>
    <row r="108" spans="2:14" x14ac:dyDescent="0.3">
      <c r="B108" s="919"/>
      <c r="C108" s="920"/>
      <c r="D108" s="920"/>
      <c r="E108" s="920"/>
      <c r="F108" s="920"/>
      <c r="G108" s="921"/>
      <c r="H108" s="919"/>
      <c r="I108" s="920"/>
      <c r="J108" s="920"/>
      <c r="K108" s="920"/>
      <c r="L108" s="921"/>
      <c r="M108" s="180"/>
      <c r="N108" s="180"/>
    </row>
    <row r="109" spans="2:14" x14ac:dyDescent="0.3">
      <c r="B109" s="919"/>
      <c r="C109" s="920"/>
      <c r="D109" s="920"/>
      <c r="E109" s="920"/>
      <c r="F109" s="920"/>
      <c r="G109" s="921"/>
      <c r="H109" s="919"/>
      <c r="I109" s="920"/>
      <c r="J109" s="920"/>
      <c r="K109" s="920"/>
      <c r="L109" s="921"/>
      <c r="M109" s="180"/>
      <c r="N109" s="180"/>
    </row>
    <row r="110" spans="2:14" x14ac:dyDescent="0.3">
      <c r="B110" s="919"/>
      <c r="C110" s="920"/>
      <c r="D110" s="920"/>
      <c r="E110" s="920"/>
      <c r="F110" s="920"/>
      <c r="G110" s="921"/>
      <c r="H110" s="919"/>
      <c r="I110" s="920"/>
      <c r="J110" s="920"/>
      <c r="K110" s="920"/>
      <c r="L110" s="921"/>
      <c r="M110" s="180"/>
      <c r="N110" s="180"/>
    </row>
    <row r="111" spans="2:14" x14ac:dyDescent="0.3">
      <c r="B111" s="919"/>
      <c r="C111" s="920"/>
      <c r="D111" s="920"/>
      <c r="E111" s="920"/>
      <c r="F111" s="920"/>
      <c r="G111" s="921"/>
      <c r="H111" s="919"/>
      <c r="I111" s="920"/>
      <c r="J111" s="920"/>
      <c r="K111" s="920"/>
      <c r="L111" s="921"/>
      <c r="M111" s="180"/>
      <c r="N111" s="180"/>
    </row>
    <row r="112" spans="2:14" x14ac:dyDescent="0.3">
      <c r="B112" s="919"/>
      <c r="C112" s="920"/>
      <c r="D112" s="920"/>
      <c r="E112" s="920"/>
      <c r="F112" s="920"/>
      <c r="G112" s="921"/>
      <c r="H112" s="919"/>
      <c r="I112" s="920"/>
      <c r="J112" s="920"/>
      <c r="K112" s="920"/>
      <c r="L112" s="921"/>
      <c r="M112" s="180"/>
      <c r="N112" s="180"/>
    </row>
    <row r="113" spans="2:14" x14ac:dyDescent="0.3">
      <c r="B113" s="919"/>
      <c r="C113" s="920"/>
      <c r="D113" s="920"/>
      <c r="E113" s="920"/>
      <c r="F113" s="920"/>
      <c r="G113" s="921"/>
      <c r="H113" s="919"/>
      <c r="I113" s="920"/>
      <c r="J113" s="920"/>
      <c r="K113" s="920"/>
      <c r="L113" s="921"/>
      <c r="M113" s="180"/>
      <c r="N113" s="180"/>
    </row>
    <row r="114" spans="2:14" x14ac:dyDescent="0.3">
      <c r="B114" s="919"/>
      <c r="C114" s="920"/>
      <c r="D114" s="920"/>
      <c r="E114" s="920"/>
      <c r="F114" s="920"/>
      <c r="G114" s="921"/>
      <c r="H114" s="919"/>
      <c r="I114" s="920"/>
      <c r="J114" s="920"/>
      <c r="K114" s="920"/>
      <c r="L114" s="921"/>
      <c r="M114" s="180"/>
      <c r="N114" s="180"/>
    </row>
    <row r="115" spans="2:14" x14ac:dyDescent="0.3">
      <c r="B115" s="919"/>
      <c r="C115" s="920"/>
      <c r="D115" s="920"/>
      <c r="E115" s="920"/>
      <c r="F115" s="920"/>
      <c r="G115" s="921"/>
      <c r="H115" s="919"/>
      <c r="I115" s="920"/>
      <c r="J115" s="920"/>
      <c r="K115" s="920"/>
      <c r="L115" s="921"/>
      <c r="M115" s="180"/>
      <c r="N115" s="180"/>
    </row>
    <row r="116" spans="2:14" x14ac:dyDescent="0.3">
      <c r="B116" s="919"/>
      <c r="C116" s="920"/>
      <c r="D116" s="920"/>
      <c r="E116" s="920"/>
      <c r="F116" s="920"/>
      <c r="G116" s="921"/>
      <c r="H116" s="919"/>
      <c r="I116" s="920"/>
      <c r="J116" s="920"/>
      <c r="K116" s="920"/>
      <c r="L116" s="921"/>
      <c r="M116" s="180"/>
      <c r="N116" s="180"/>
    </row>
    <row r="117" spans="2:14" x14ac:dyDescent="0.3">
      <c r="B117" s="919"/>
      <c r="C117" s="920"/>
      <c r="D117" s="920"/>
      <c r="E117" s="920"/>
      <c r="F117" s="920"/>
      <c r="G117" s="921"/>
      <c r="H117" s="919"/>
      <c r="I117" s="920"/>
      <c r="J117" s="920"/>
      <c r="K117" s="920"/>
      <c r="L117" s="921"/>
      <c r="M117" s="180"/>
      <c r="N117" s="180"/>
    </row>
    <row r="118" spans="2:14" x14ac:dyDescent="0.3">
      <c r="B118" s="919"/>
      <c r="C118" s="920"/>
      <c r="D118" s="920"/>
      <c r="E118" s="920"/>
      <c r="F118" s="920"/>
      <c r="G118" s="921"/>
      <c r="H118" s="919"/>
      <c r="I118" s="920"/>
      <c r="J118" s="920"/>
      <c r="K118" s="920"/>
      <c r="L118" s="921"/>
      <c r="M118" s="180"/>
      <c r="N118" s="180"/>
    </row>
    <row r="119" spans="2:14" ht="15" customHeight="1" x14ac:dyDescent="0.3">
      <c r="B119" s="1038" t="s">
        <v>1198</v>
      </c>
      <c r="C119" s="1039"/>
      <c r="D119" s="1039"/>
      <c r="E119" s="1039"/>
      <c r="F119" s="1039"/>
      <c r="G119" s="1040"/>
      <c r="H119" s="1038" t="s">
        <v>1199</v>
      </c>
      <c r="I119" s="1039"/>
      <c r="J119" s="1039"/>
      <c r="K119" s="1039"/>
      <c r="L119" s="1040"/>
      <c r="M119" s="180"/>
      <c r="N119" s="180"/>
    </row>
    <row r="120" spans="2:14" ht="15" thickBot="1" x14ac:dyDescent="0.35">
      <c r="B120" s="1041"/>
      <c r="C120" s="1042"/>
      <c r="D120" s="1042"/>
      <c r="E120" s="1042"/>
      <c r="F120" s="1042"/>
      <c r="G120" s="1043"/>
      <c r="H120" s="1041"/>
      <c r="I120" s="1042"/>
      <c r="J120" s="1042"/>
      <c r="K120" s="1042"/>
      <c r="L120" s="1043"/>
      <c r="M120" s="180"/>
      <c r="N120" s="180"/>
    </row>
    <row r="121" spans="2:14" x14ac:dyDescent="0.3">
      <c r="B121" s="922" t="s">
        <v>812</v>
      </c>
      <c r="C121" s="923"/>
      <c r="D121" s="923"/>
      <c r="E121" s="923"/>
      <c r="F121" s="923"/>
      <c r="G121" s="924"/>
      <c r="H121" s="922" t="s">
        <v>813</v>
      </c>
      <c r="I121" s="923"/>
      <c r="J121" s="923"/>
      <c r="K121" s="923"/>
      <c r="L121" s="924"/>
      <c r="M121" s="180"/>
      <c r="N121" s="180"/>
    </row>
    <row r="122" spans="2:14" x14ac:dyDescent="0.3">
      <c r="B122" s="919"/>
      <c r="C122" s="920"/>
      <c r="D122" s="920"/>
      <c r="E122" s="920"/>
      <c r="F122" s="920"/>
      <c r="G122" s="921"/>
      <c r="H122" s="919"/>
      <c r="I122" s="920"/>
      <c r="J122" s="920"/>
      <c r="K122" s="920"/>
      <c r="L122" s="921"/>
      <c r="M122" s="180"/>
      <c r="N122" s="180"/>
    </row>
    <row r="123" spans="2:14" x14ac:dyDescent="0.3">
      <c r="B123" s="919"/>
      <c r="C123" s="920"/>
      <c r="D123" s="920"/>
      <c r="E123" s="920"/>
      <c r="F123" s="920"/>
      <c r="G123" s="921"/>
      <c r="H123" s="919"/>
      <c r="I123" s="920"/>
      <c r="J123" s="920"/>
      <c r="K123" s="920"/>
      <c r="L123" s="921"/>
      <c r="M123" s="180"/>
      <c r="N123" s="180"/>
    </row>
    <row r="124" spans="2:14" x14ac:dyDescent="0.3">
      <c r="B124" s="919"/>
      <c r="C124" s="920"/>
      <c r="D124" s="920"/>
      <c r="E124" s="920"/>
      <c r="F124" s="920"/>
      <c r="G124" s="921"/>
      <c r="H124" s="919"/>
      <c r="I124" s="920"/>
      <c r="J124" s="920"/>
      <c r="K124" s="920"/>
      <c r="L124" s="921"/>
      <c r="M124" s="180"/>
      <c r="N124" s="180"/>
    </row>
    <row r="125" spans="2:14" x14ac:dyDescent="0.3">
      <c r="B125" s="919"/>
      <c r="C125" s="920"/>
      <c r="D125" s="920"/>
      <c r="E125" s="920"/>
      <c r="F125" s="920"/>
      <c r="G125" s="921"/>
      <c r="H125" s="919"/>
      <c r="I125" s="920"/>
      <c r="J125" s="920"/>
      <c r="K125" s="920"/>
      <c r="L125" s="921"/>
      <c r="M125" s="180"/>
      <c r="N125" s="180"/>
    </row>
    <row r="126" spans="2:14" x14ac:dyDescent="0.3">
      <c r="B126" s="919"/>
      <c r="C126" s="920"/>
      <c r="D126" s="920"/>
      <c r="E126" s="920"/>
      <c r="F126" s="920"/>
      <c r="G126" s="921"/>
      <c r="H126" s="919"/>
      <c r="I126" s="920"/>
      <c r="J126" s="920"/>
      <c r="K126" s="920"/>
      <c r="L126" s="921"/>
      <c r="M126" s="180"/>
      <c r="N126" s="180"/>
    </row>
    <row r="127" spans="2:14" x14ac:dyDescent="0.3">
      <c r="B127" s="919"/>
      <c r="C127" s="920"/>
      <c r="D127" s="920"/>
      <c r="E127" s="920"/>
      <c r="F127" s="920"/>
      <c r="G127" s="921"/>
      <c r="H127" s="919"/>
      <c r="I127" s="920"/>
      <c r="J127" s="920"/>
      <c r="K127" s="920"/>
      <c r="L127" s="921"/>
      <c r="M127" s="180"/>
      <c r="N127" s="180"/>
    </row>
    <row r="128" spans="2:14" x14ac:dyDescent="0.3">
      <c r="B128" s="919"/>
      <c r="C128" s="920"/>
      <c r="D128" s="920"/>
      <c r="E128" s="920"/>
      <c r="F128" s="920"/>
      <c r="G128" s="921"/>
      <c r="H128" s="919"/>
      <c r="I128" s="920"/>
      <c r="J128" s="920"/>
      <c r="K128" s="920"/>
      <c r="L128" s="921"/>
      <c r="M128" s="180"/>
      <c r="N128" s="180"/>
    </row>
    <row r="129" spans="2:14" x14ac:dyDescent="0.3">
      <c r="B129" s="919"/>
      <c r="C129" s="920"/>
      <c r="D129" s="920"/>
      <c r="E129" s="920"/>
      <c r="F129" s="920"/>
      <c r="G129" s="921"/>
      <c r="H129" s="919"/>
      <c r="I129" s="920"/>
      <c r="J129" s="920"/>
      <c r="K129" s="920"/>
      <c r="L129" s="921"/>
      <c r="M129" s="180"/>
      <c r="N129" s="180"/>
    </row>
    <row r="130" spans="2:14" x14ac:dyDescent="0.3">
      <c r="B130" s="919"/>
      <c r="C130" s="920"/>
      <c r="D130" s="920"/>
      <c r="E130" s="920"/>
      <c r="F130" s="920"/>
      <c r="G130" s="921"/>
      <c r="H130" s="919"/>
      <c r="I130" s="920"/>
      <c r="J130" s="920"/>
      <c r="K130" s="920"/>
      <c r="L130" s="921"/>
      <c r="M130" s="180"/>
      <c r="N130" s="180"/>
    </row>
    <row r="131" spans="2:14" x14ac:dyDescent="0.3">
      <c r="B131" s="919"/>
      <c r="C131" s="920"/>
      <c r="D131" s="920"/>
      <c r="E131" s="920"/>
      <c r="F131" s="920"/>
      <c r="G131" s="921"/>
      <c r="H131" s="919"/>
      <c r="I131" s="920"/>
      <c r="J131" s="920"/>
      <c r="K131" s="920"/>
      <c r="L131" s="921"/>
      <c r="M131" s="180"/>
      <c r="N131" s="180"/>
    </row>
    <row r="132" spans="2:14" x14ac:dyDescent="0.3">
      <c r="B132" s="919"/>
      <c r="C132" s="920"/>
      <c r="D132" s="920"/>
      <c r="E132" s="920"/>
      <c r="F132" s="920"/>
      <c r="G132" s="921"/>
      <c r="H132" s="919"/>
      <c r="I132" s="920"/>
      <c r="J132" s="920"/>
      <c r="K132" s="920"/>
      <c r="L132" s="921"/>
      <c r="M132" s="180"/>
      <c r="N132" s="180"/>
    </row>
    <row r="133" spans="2:14" x14ac:dyDescent="0.3">
      <c r="B133" s="919"/>
      <c r="C133" s="920"/>
      <c r="D133" s="920"/>
      <c r="E133" s="920"/>
      <c r="F133" s="920"/>
      <c r="G133" s="921"/>
      <c r="H133" s="919"/>
      <c r="I133" s="920"/>
      <c r="J133" s="920"/>
      <c r="K133" s="920"/>
      <c r="L133" s="921"/>
      <c r="M133" s="180"/>
      <c r="N133" s="180"/>
    </row>
    <row r="134" spans="2:14" x14ac:dyDescent="0.3">
      <c r="B134" s="919"/>
      <c r="C134" s="920"/>
      <c r="D134" s="920"/>
      <c r="E134" s="920"/>
      <c r="F134" s="920"/>
      <c r="G134" s="921"/>
      <c r="H134" s="919"/>
      <c r="I134" s="920"/>
      <c r="J134" s="920"/>
      <c r="K134" s="920"/>
      <c r="L134" s="921"/>
      <c r="M134" s="180"/>
      <c r="N134" s="180"/>
    </row>
    <row r="135" spans="2:14" ht="15" customHeight="1" x14ac:dyDescent="0.3">
      <c r="B135" s="1038" t="s">
        <v>1200</v>
      </c>
      <c r="C135" s="1039"/>
      <c r="D135" s="1039"/>
      <c r="E135" s="1039"/>
      <c r="F135" s="1039"/>
      <c r="G135" s="1040"/>
      <c r="H135" s="1038" t="s">
        <v>1201</v>
      </c>
      <c r="I135" s="1039"/>
      <c r="J135" s="1039"/>
      <c r="K135" s="1039"/>
      <c r="L135" s="1040"/>
      <c r="M135" s="180"/>
      <c r="N135" s="180"/>
    </row>
    <row r="136" spans="2:14" ht="15" thickBot="1" x14ac:dyDescent="0.35">
      <c r="B136" s="1041"/>
      <c r="C136" s="1042"/>
      <c r="D136" s="1042"/>
      <c r="E136" s="1042"/>
      <c r="F136" s="1042"/>
      <c r="G136" s="1043"/>
      <c r="H136" s="1041"/>
      <c r="I136" s="1042"/>
      <c r="J136" s="1042"/>
      <c r="K136" s="1042"/>
      <c r="L136" s="1043"/>
      <c r="M136" s="180"/>
      <c r="N136" s="180"/>
    </row>
    <row r="137" spans="2:14" x14ac:dyDescent="0.3">
      <c r="B137" s="922" t="s">
        <v>812</v>
      </c>
      <c r="C137" s="923"/>
      <c r="D137" s="923"/>
      <c r="E137" s="923"/>
      <c r="F137" s="923"/>
      <c r="G137" s="924"/>
      <c r="H137" s="922" t="s">
        <v>813</v>
      </c>
      <c r="I137" s="923"/>
      <c r="J137" s="923"/>
      <c r="K137" s="923"/>
      <c r="L137" s="924"/>
      <c r="M137" s="180"/>
      <c r="N137" s="180"/>
    </row>
    <row r="138" spans="2:14" x14ac:dyDescent="0.3">
      <c r="B138" s="919"/>
      <c r="C138" s="920"/>
      <c r="D138" s="920"/>
      <c r="E138" s="920"/>
      <c r="F138" s="920"/>
      <c r="G138" s="921"/>
      <c r="H138" s="919"/>
      <c r="I138" s="920"/>
      <c r="J138" s="920"/>
      <c r="K138" s="920"/>
      <c r="L138" s="921"/>
      <c r="M138" s="180"/>
      <c r="N138" s="180"/>
    </row>
    <row r="139" spans="2:14" x14ac:dyDescent="0.3">
      <c r="B139" s="919"/>
      <c r="C139" s="920"/>
      <c r="D139" s="920"/>
      <c r="E139" s="920"/>
      <c r="F139" s="920"/>
      <c r="G139" s="921"/>
      <c r="H139" s="919"/>
      <c r="I139" s="920"/>
      <c r="J139" s="920"/>
      <c r="K139" s="920"/>
      <c r="L139" s="921"/>
      <c r="M139" s="180"/>
      <c r="N139" s="180"/>
    </row>
    <row r="140" spans="2:14" x14ac:dyDescent="0.3">
      <c r="B140" s="919"/>
      <c r="C140" s="920"/>
      <c r="D140" s="920"/>
      <c r="E140" s="920"/>
      <c r="F140" s="920"/>
      <c r="G140" s="921"/>
      <c r="H140" s="919"/>
      <c r="I140" s="920"/>
      <c r="J140" s="920"/>
      <c r="K140" s="920"/>
      <c r="L140" s="921"/>
      <c r="M140" s="180"/>
      <c r="N140" s="180"/>
    </row>
    <row r="141" spans="2:14" x14ac:dyDescent="0.3">
      <c r="B141" s="919"/>
      <c r="C141" s="920"/>
      <c r="D141" s="920"/>
      <c r="E141" s="920"/>
      <c r="F141" s="920"/>
      <c r="G141" s="921"/>
      <c r="H141" s="919"/>
      <c r="I141" s="920"/>
      <c r="J141" s="920"/>
      <c r="K141" s="920"/>
      <c r="L141" s="921"/>
      <c r="M141" s="180"/>
      <c r="N141" s="180"/>
    </row>
    <row r="142" spans="2:14" x14ac:dyDescent="0.3">
      <c r="B142" s="919"/>
      <c r="C142" s="920"/>
      <c r="D142" s="920"/>
      <c r="E142" s="920"/>
      <c r="F142" s="920"/>
      <c r="G142" s="921"/>
      <c r="H142" s="919"/>
      <c r="I142" s="920"/>
      <c r="J142" s="920"/>
      <c r="K142" s="920"/>
      <c r="L142" s="921"/>
      <c r="M142" s="180"/>
      <c r="N142" s="180"/>
    </row>
    <row r="143" spans="2:14" x14ac:dyDescent="0.3">
      <c r="B143" s="919"/>
      <c r="C143" s="920"/>
      <c r="D143" s="920"/>
      <c r="E143" s="920"/>
      <c r="F143" s="920"/>
      <c r="G143" s="921"/>
      <c r="H143" s="919"/>
      <c r="I143" s="920"/>
      <c r="J143" s="920"/>
      <c r="K143" s="920"/>
      <c r="L143" s="921"/>
      <c r="M143" s="180"/>
      <c r="N143" s="180"/>
    </row>
    <row r="144" spans="2:14" x14ac:dyDescent="0.3">
      <c r="B144" s="919"/>
      <c r="C144" s="920"/>
      <c r="D144" s="920"/>
      <c r="E144" s="920"/>
      <c r="F144" s="920"/>
      <c r="G144" s="921"/>
      <c r="H144" s="919"/>
      <c r="I144" s="920"/>
      <c r="J144" s="920"/>
      <c r="K144" s="920"/>
      <c r="L144" s="921"/>
      <c r="M144" s="180"/>
      <c r="N144" s="180"/>
    </row>
    <row r="145" spans="2:14" x14ac:dyDescent="0.3">
      <c r="B145" s="919"/>
      <c r="C145" s="920"/>
      <c r="D145" s="920"/>
      <c r="E145" s="920"/>
      <c r="F145" s="920"/>
      <c r="G145" s="921"/>
      <c r="H145" s="919"/>
      <c r="I145" s="920"/>
      <c r="J145" s="920"/>
      <c r="K145" s="920"/>
      <c r="L145" s="921"/>
      <c r="M145" s="180"/>
      <c r="N145" s="180"/>
    </row>
    <row r="146" spans="2:14" x14ac:dyDescent="0.3">
      <c r="B146" s="919"/>
      <c r="C146" s="920"/>
      <c r="D146" s="920"/>
      <c r="E146" s="920"/>
      <c r="F146" s="920"/>
      <c r="G146" s="921"/>
      <c r="H146" s="919"/>
      <c r="I146" s="920"/>
      <c r="J146" s="920"/>
      <c r="K146" s="920"/>
      <c r="L146" s="921"/>
      <c r="M146" s="180"/>
      <c r="N146" s="180"/>
    </row>
    <row r="147" spans="2:14" x14ac:dyDescent="0.3">
      <c r="B147" s="919"/>
      <c r="C147" s="920"/>
      <c r="D147" s="920"/>
      <c r="E147" s="920"/>
      <c r="F147" s="920"/>
      <c r="G147" s="921"/>
      <c r="H147" s="919"/>
      <c r="I147" s="920"/>
      <c r="J147" s="920"/>
      <c r="K147" s="920"/>
      <c r="L147" s="921"/>
      <c r="M147" s="180"/>
      <c r="N147" s="180"/>
    </row>
    <row r="148" spans="2:14" x14ac:dyDescent="0.3">
      <c r="B148" s="919"/>
      <c r="C148" s="920"/>
      <c r="D148" s="920"/>
      <c r="E148" s="920"/>
      <c r="F148" s="920"/>
      <c r="G148" s="921"/>
      <c r="H148" s="919"/>
      <c r="I148" s="920"/>
      <c r="J148" s="920"/>
      <c r="K148" s="920"/>
      <c r="L148" s="921"/>
      <c r="M148" s="180"/>
      <c r="N148" s="180"/>
    </row>
    <row r="149" spans="2:14" x14ac:dyDescent="0.3">
      <c r="B149" s="919"/>
      <c r="C149" s="920"/>
      <c r="D149" s="920"/>
      <c r="E149" s="920"/>
      <c r="F149" s="920"/>
      <c r="G149" s="921"/>
      <c r="H149" s="919"/>
      <c r="I149" s="920"/>
      <c r="J149" s="920"/>
      <c r="K149" s="920"/>
      <c r="L149" s="921"/>
      <c r="M149" s="180"/>
      <c r="N149" s="180"/>
    </row>
    <row r="150" spans="2:14" x14ac:dyDescent="0.3">
      <c r="B150" s="919"/>
      <c r="C150" s="920"/>
      <c r="D150" s="920"/>
      <c r="E150" s="920"/>
      <c r="F150" s="920"/>
      <c r="G150" s="921"/>
      <c r="H150" s="919"/>
      <c r="I150" s="920"/>
      <c r="J150" s="920"/>
      <c r="K150" s="920"/>
      <c r="L150" s="921"/>
      <c r="M150" s="180"/>
      <c r="N150" s="180"/>
    </row>
    <row r="151" spans="2:14" ht="15" customHeight="1" x14ac:dyDescent="0.3">
      <c r="B151" s="1038" t="s">
        <v>1202</v>
      </c>
      <c r="C151" s="1039"/>
      <c r="D151" s="1039"/>
      <c r="E151" s="1039"/>
      <c r="F151" s="1039"/>
      <c r="G151" s="1040"/>
      <c r="H151" s="1038" t="s">
        <v>1203</v>
      </c>
      <c r="I151" s="1039"/>
      <c r="J151" s="1039"/>
      <c r="K151" s="1039"/>
      <c r="L151" s="1040"/>
      <c r="M151" s="180"/>
      <c r="N151" s="180"/>
    </row>
    <row r="152" spans="2:14" ht="15" thickBot="1" x14ac:dyDescent="0.35">
      <c r="B152" s="1041"/>
      <c r="C152" s="1042"/>
      <c r="D152" s="1042"/>
      <c r="E152" s="1042"/>
      <c r="F152" s="1042"/>
      <c r="G152" s="1043"/>
      <c r="H152" s="1041"/>
      <c r="I152" s="1042"/>
      <c r="J152" s="1042"/>
      <c r="K152" s="1042"/>
      <c r="L152" s="1043"/>
      <c r="M152" s="180"/>
      <c r="N152" s="180"/>
    </row>
    <row r="153" spans="2:14" x14ac:dyDescent="0.3">
      <c r="B153" s="922" t="s">
        <v>812</v>
      </c>
      <c r="C153" s="923"/>
      <c r="D153" s="923"/>
      <c r="E153" s="923"/>
      <c r="F153" s="923"/>
      <c r="G153" s="924"/>
      <c r="H153" s="922" t="s">
        <v>813</v>
      </c>
      <c r="I153" s="923"/>
      <c r="J153" s="923"/>
      <c r="K153" s="923"/>
      <c r="L153" s="924"/>
      <c r="M153" s="180"/>
      <c r="N153" s="180"/>
    </row>
    <row r="154" spans="2:14" x14ac:dyDescent="0.3">
      <c r="B154" s="919"/>
      <c r="C154" s="920"/>
      <c r="D154" s="920"/>
      <c r="E154" s="920"/>
      <c r="F154" s="920"/>
      <c r="G154" s="921"/>
      <c r="H154" s="919"/>
      <c r="I154" s="920"/>
      <c r="J154" s="920"/>
      <c r="K154" s="920"/>
      <c r="L154" s="921"/>
      <c r="M154" s="180"/>
      <c r="N154" s="180"/>
    </row>
    <row r="155" spans="2:14" x14ac:dyDescent="0.3">
      <c r="B155" s="919"/>
      <c r="C155" s="920"/>
      <c r="D155" s="920"/>
      <c r="E155" s="920"/>
      <c r="F155" s="920"/>
      <c r="G155" s="921"/>
      <c r="H155" s="919"/>
      <c r="I155" s="920"/>
      <c r="J155" s="920"/>
      <c r="K155" s="920"/>
      <c r="L155" s="921"/>
      <c r="M155" s="180"/>
      <c r="N155" s="180"/>
    </row>
    <row r="156" spans="2:14" x14ac:dyDescent="0.3">
      <c r="B156" s="919"/>
      <c r="C156" s="920"/>
      <c r="D156" s="920"/>
      <c r="E156" s="920"/>
      <c r="F156" s="920"/>
      <c r="G156" s="921"/>
      <c r="H156" s="919"/>
      <c r="I156" s="920"/>
      <c r="J156" s="920"/>
      <c r="K156" s="920"/>
      <c r="L156" s="921"/>
      <c r="M156" s="180"/>
      <c r="N156" s="180"/>
    </row>
    <row r="157" spans="2:14" x14ac:dyDescent="0.3">
      <c r="B157" s="919"/>
      <c r="C157" s="920"/>
      <c r="D157" s="920"/>
      <c r="E157" s="920"/>
      <c r="F157" s="920"/>
      <c r="G157" s="921"/>
      <c r="H157" s="919"/>
      <c r="I157" s="920"/>
      <c r="J157" s="920"/>
      <c r="K157" s="920"/>
      <c r="L157" s="921"/>
      <c r="M157" s="180"/>
      <c r="N157" s="180"/>
    </row>
    <row r="158" spans="2:14" x14ac:dyDescent="0.3">
      <c r="B158" s="919"/>
      <c r="C158" s="920"/>
      <c r="D158" s="920"/>
      <c r="E158" s="920"/>
      <c r="F158" s="920"/>
      <c r="G158" s="921"/>
      <c r="H158" s="919"/>
      <c r="I158" s="920"/>
      <c r="J158" s="920"/>
      <c r="K158" s="920"/>
      <c r="L158" s="921"/>
      <c r="M158" s="180"/>
      <c r="N158" s="180"/>
    </row>
    <row r="159" spans="2:14" x14ac:dyDescent="0.3">
      <c r="B159" s="919"/>
      <c r="C159" s="920"/>
      <c r="D159" s="920"/>
      <c r="E159" s="920"/>
      <c r="F159" s="920"/>
      <c r="G159" s="921"/>
      <c r="H159" s="919"/>
      <c r="I159" s="920"/>
      <c r="J159" s="920"/>
      <c r="K159" s="920"/>
      <c r="L159" s="921"/>
      <c r="M159" s="180"/>
      <c r="N159" s="180"/>
    </row>
    <row r="160" spans="2:14" x14ac:dyDescent="0.3">
      <c r="B160" s="919"/>
      <c r="C160" s="920"/>
      <c r="D160" s="920"/>
      <c r="E160" s="920"/>
      <c r="F160" s="920"/>
      <c r="G160" s="921"/>
      <c r="H160" s="919"/>
      <c r="I160" s="920"/>
      <c r="J160" s="920"/>
      <c r="K160" s="920"/>
      <c r="L160" s="921"/>
      <c r="M160" s="180"/>
      <c r="N160" s="180"/>
    </row>
    <row r="161" spans="2:14" x14ac:dyDescent="0.3">
      <c r="B161" s="919"/>
      <c r="C161" s="920"/>
      <c r="D161" s="920"/>
      <c r="E161" s="920"/>
      <c r="F161" s="920"/>
      <c r="G161" s="921"/>
      <c r="H161" s="919"/>
      <c r="I161" s="920"/>
      <c r="J161" s="920"/>
      <c r="K161" s="920"/>
      <c r="L161" s="921"/>
      <c r="M161" s="180"/>
      <c r="N161" s="180"/>
    </row>
    <row r="162" spans="2:14" x14ac:dyDescent="0.3">
      <c r="B162" s="919"/>
      <c r="C162" s="920"/>
      <c r="D162" s="920"/>
      <c r="E162" s="920"/>
      <c r="F162" s="920"/>
      <c r="G162" s="921"/>
      <c r="H162" s="919"/>
      <c r="I162" s="920"/>
      <c r="J162" s="920"/>
      <c r="K162" s="920"/>
      <c r="L162" s="921"/>
      <c r="M162" s="180"/>
      <c r="N162" s="180"/>
    </row>
    <row r="163" spans="2:14" x14ac:dyDescent="0.3">
      <c r="B163" s="919"/>
      <c r="C163" s="920"/>
      <c r="D163" s="920"/>
      <c r="E163" s="920"/>
      <c r="F163" s="920"/>
      <c r="G163" s="921"/>
      <c r="H163" s="919"/>
      <c r="I163" s="920"/>
      <c r="J163" s="920"/>
      <c r="K163" s="920"/>
      <c r="L163" s="921"/>
      <c r="M163" s="180"/>
      <c r="N163" s="180"/>
    </row>
    <row r="164" spans="2:14" x14ac:dyDescent="0.3">
      <c r="B164" s="919"/>
      <c r="C164" s="920"/>
      <c r="D164" s="920"/>
      <c r="E164" s="920"/>
      <c r="F164" s="920"/>
      <c r="G164" s="921"/>
      <c r="H164" s="919"/>
      <c r="I164" s="920"/>
      <c r="J164" s="920"/>
      <c r="K164" s="920"/>
      <c r="L164" s="921"/>
      <c r="M164" s="180"/>
      <c r="N164" s="180"/>
    </row>
    <row r="165" spans="2:14" x14ac:dyDescent="0.3">
      <c r="B165" s="919"/>
      <c r="C165" s="920"/>
      <c r="D165" s="920"/>
      <c r="E165" s="920"/>
      <c r="F165" s="920"/>
      <c r="G165" s="921"/>
      <c r="H165" s="919"/>
      <c r="I165" s="920"/>
      <c r="J165" s="920"/>
      <c r="K165" s="920"/>
      <c r="L165" s="921"/>
      <c r="M165" s="180"/>
      <c r="N165" s="180"/>
    </row>
    <row r="166" spans="2:14" x14ac:dyDescent="0.3">
      <c r="B166" s="919"/>
      <c r="C166" s="920"/>
      <c r="D166" s="920"/>
      <c r="E166" s="920"/>
      <c r="F166" s="920"/>
      <c r="G166" s="921"/>
      <c r="H166" s="919"/>
      <c r="I166" s="920"/>
      <c r="J166" s="920"/>
      <c r="K166" s="920"/>
      <c r="L166" s="921"/>
      <c r="M166" s="180"/>
      <c r="N166" s="180"/>
    </row>
    <row r="167" spans="2:14" ht="15" customHeight="1" x14ac:dyDescent="0.3">
      <c r="B167" s="1038" t="s">
        <v>1204</v>
      </c>
      <c r="C167" s="1039"/>
      <c r="D167" s="1039"/>
      <c r="E167" s="1039"/>
      <c r="F167" s="1039"/>
      <c r="G167" s="1040"/>
      <c r="H167" s="1038" t="s">
        <v>1205</v>
      </c>
      <c r="I167" s="1039"/>
      <c r="J167" s="1039"/>
      <c r="K167" s="1039"/>
      <c r="L167" s="1040"/>
      <c r="M167" s="180"/>
      <c r="N167" s="180"/>
    </row>
    <row r="168" spans="2:14" ht="15" thickBot="1" x14ac:dyDescent="0.35">
      <c r="B168" s="1041"/>
      <c r="C168" s="1042"/>
      <c r="D168" s="1042"/>
      <c r="E168" s="1042"/>
      <c r="F168" s="1042"/>
      <c r="G168" s="1043"/>
      <c r="H168" s="1041"/>
      <c r="I168" s="1042"/>
      <c r="J168" s="1042"/>
      <c r="K168" s="1042"/>
      <c r="L168" s="1043"/>
      <c r="M168" s="180"/>
      <c r="N168" s="180"/>
    </row>
  </sheetData>
  <mergeCells count="56">
    <mergeCell ref="B1:D6"/>
    <mergeCell ref="E1:J3"/>
    <mergeCell ref="K1:L5"/>
    <mergeCell ref="E4:J4"/>
    <mergeCell ref="E5:H5"/>
    <mergeCell ref="I5:I6"/>
    <mergeCell ref="J5:J6"/>
    <mergeCell ref="K6:L6"/>
    <mergeCell ref="B7:D7"/>
    <mergeCell ref="E7:F7"/>
    <mergeCell ref="G7:H7"/>
    <mergeCell ref="K7:L7"/>
    <mergeCell ref="B8:D8"/>
    <mergeCell ref="E8:F8"/>
    <mergeCell ref="G8:H8"/>
    <mergeCell ref="K8:L8"/>
    <mergeCell ref="B9:G22"/>
    <mergeCell ref="H9:L22"/>
    <mergeCell ref="B23:G24"/>
    <mergeCell ref="H23:L24"/>
    <mergeCell ref="B25:G38"/>
    <mergeCell ref="H25:L38"/>
    <mergeCell ref="B39:G40"/>
    <mergeCell ref="H39:L40"/>
    <mergeCell ref="B41:G54"/>
    <mergeCell ref="H41:L54"/>
    <mergeCell ref="B55:G56"/>
    <mergeCell ref="H55:L56"/>
    <mergeCell ref="B57:G70"/>
    <mergeCell ref="H57:L70"/>
    <mergeCell ref="B71:G72"/>
    <mergeCell ref="H71:L72"/>
    <mergeCell ref="B73:G86"/>
    <mergeCell ref="H73:L86"/>
    <mergeCell ref="B87:G88"/>
    <mergeCell ref="H87:L88"/>
    <mergeCell ref="B89:G102"/>
    <mergeCell ref="H89:L102"/>
    <mergeCell ref="B103:G104"/>
    <mergeCell ref="H103:L104"/>
    <mergeCell ref="B105:G118"/>
    <mergeCell ref="H105:L118"/>
    <mergeCell ref="B119:G120"/>
    <mergeCell ref="H119:L120"/>
    <mergeCell ref="B121:G134"/>
    <mergeCell ref="H121:L134"/>
    <mergeCell ref="B153:G166"/>
    <mergeCell ref="H153:L166"/>
    <mergeCell ref="B167:G168"/>
    <mergeCell ref="H167:L168"/>
    <mergeCell ref="B135:G136"/>
    <mergeCell ref="H135:L136"/>
    <mergeCell ref="B137:G150"/>
    <mergeCell ref="H137:L150"/>
    <mergeCell ref="B151:G152"/>
    <mergeCell ref="H151:L152"/>
  </mergeCells>
  <printOptions horizontalCentered="1" verticalCentered="1"/>
  <pageMargins left="0.23622047244094491" right="0.23622047244094491" top="0.74803149606299213" bottom="0.74803149606299213" header="0.31496062992125984" footer="0.31496062992125984"/>
  <pageSetup scale="59" orientation="portrait" r:id="rId1"/>
  <headerFooter>
    <oddFooter>Página &amp;P&amp;R&amp;A</oddFooter>
  </headerFooter>
  <rowBreaks count="1" manualBreakCount="1">
    <brk id="78" min="1" max="12"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B1:L64"/>
  <sheetViews>
    <sheetView tabSelected="1" view="pageBreakPreview" topLeftCell="A61" zoomScaleNormal="100" zoomScaleSheetLayoutView="100" zoomScalePageLayoutView="110" workbookViewId="0">
      <selection sqref="A1:XFD1048576"/>
    </sheetView>
  </sheetViews>
  <sheetFormatPr baseColWidth="10" defaultColWidth="11.5546875" defaultRowHeight="28.5" customHeight="1" x14ac:dyDescent="0.3"/>
  <cols>
    <col min="1" max="1" width="3.6640625" style="197" customWidth="1"/>
    <col min="2" max="2" width="4.6640625" style="197" customWidth="1"/>
    <col min="3" max="3" width="8.33203125" style="197" customWidth="1"/>
    <col min="4" max="4" width="8" style="197" customWidth="1"/>
    <col min="5" max="5" width="12.44140625" style="197" customWidth="1"/>
    <col min="6" max="6" width="11.88671875" style="197" customWidth="1"/>
    <col min="7" max="7" width="13.33203125" style="197" customWidth="1"/>
    <col min="8" max="8" width="12" style="197" customWidth="1"/>
    <col min="9" max="9" width="11.44140625" style="197" customWidth="1"/>
    <col min="10" max="10" width="10.44140625" style="197" customWidth="1"/>
    <col min="11" max="11" width="13.44140625" style="197" customWidth="1"/>
    <col min="12" max="12" width="11.44140625" style="197" customWidth="1"/>
    <col min="13" max="13" width="1.6640625" style="197" customWidth="1"/>
    <col min="14" max="14" width="2.5546875" style="197" customWidth="1"/>
    <col min="15" max="16384" width="11.5546875" style="197"/>
  </cols>
  <sheetData>
    <row r="1" spans="2:12" s="196" customFormat="1" ht="15.6" thickTop="1" thickBot="1" x14ac:dyDescent="0.35">
      <c r="B1" s="1061"/>
      <c r="C1" s="1062"/>
      <c r="D1" s="1062"/>
      <c r="E1" s="1065" t="s">
        <v>393</v>
      </c>
      <c r="F1" s="1066"/>
      <c r="G1" s="1066"/>
      <c r="H1" s="1066"/>
      <c r="I1" s="1066"/>
      <c r="J1" s="1066"/>
      <c r="K1" s="1067"/>
      <c r="L1" s="1068"/>
    </row>
    <row r="2" spans="2:12" s="196" customFormat="1" ht="18" customHeight="1" thickBot="1" x14ac:dyDescent="0.35">
      <c r="B2" s="1063"/>
      <c r="C2" s="1064"/>
      <c r="D2" s="1064"/>
      <c r="E2" s="1070" t="s">
        <v>488</v>
      </c>
      <c r="F2" s="1071"/>
      <c r="G2" s="1071"/>
      <c r="H2" s="1071"/>
      <c r="I2" s="1071"/>
      <c r="J2" s="1072"/>
      <c r="K2" s="1064"/>
      <c r="L2" s="1069"/>
    </row>
    <row r="3" spans="2:12" s="196" customFormat="1" ht="18.75" customHeight="1" thickBot="1" x14ac:dyDescent="0.35">
      <c r="B3" s="1063"/>
      <c r="C3" s="1064"/>
      <c r="D3" s="1064"/>
      <c r="E3" s="1073" t="s">
        <v>460</v>
      </c>
      <c r="F3" s="1075">
        <v>43811</v>
      </c>
      <c r="G3" s="1073" t="s">
        <v>461</v>
      </c>
      <c r="H3" s="1075">
        <v>43817</v>
      </c>
      <c r="I3" s="1078" t="s">
        <v>462</v>
      </c>
      <c r="J3" s="1079">
        <v>218</v>
      </c>
      <c r="K3" s="1064"/>
      <c r="L3" s="1069"/>
    </row>
    <row r="4" spans="2:12" s="196" customFormat="1" ht="18" customHeight="1" thickBot="1" x14ac:dyDescent="0.35">
      <c r="B4" s="1063"/>
      <c r="C4" s="1064"/>
      <c r="D4" s="1064"/>
      <c r="E4" s="1074"/>
      <c r="F4" s="1076"/>
      <c r="G4" s="1077"/>
      <c r="H4" s="1076"/>
      <c r="I4" s="1077"/>
      <c r="J4" s="1077"/>
      <c r="K4" s="1064"/>
      <c r="L4" s="1069"/>
    </row>
    <row r="5" spans="2:12" s="196" customFormat="1" ht="24.9" customHeight="1" thickBot="1" x14ac:dyDescent="0.35">
      <c r="B5" s="1054" t="s">
        <v>395</v>
      </c>
      <c r="C5" s="1055"/>
      <c r="D5" s="1055"/>
      <c r="E5" s="1055" t="s">
        <v>111</v>
      </c>
      <c r="F5" s="1055"/>
      <c r="G5" s="1055" t="s">
        <v>112</v>
      </c>
      <c r="H5" s="1055"/>
      <c r="I5" s="203" t="s">
        <v>4</v>
      </c>
      <c r="J5" s="203" t="s">
        <v>2</v>
      </c>
      <c r="K5" s="1056" t="s">
        <v>0</v>
      </c>
      <c r="L5" s="1057"/>
    </row>
    <row r="6" spans="2:12" s="196" customFormat="1" ht="24.9" customHeight="1" thickBot="1" x14ac:dyDescent="0.35">
      <c r="B6" s="1058" t="s">
        <v>398</v>
      </c>
      <c r="C6" s="1059"/>
      <c r="D6" s="1059"/>
      <c r="E6" s="1055" t="s">
        <v>399</v>
      </c>
      <c r="F6" s="1055"/>
      <c r="G6" s="1055" t="s">
        <v>399</v>
      </c>
      <c r="H6" s="1055"/>
      <c r="I6" s="99">
        <v>41944</v>
      </c>
      <c r="J6" s="203">
        <v>1</v>
      </c>
      <c r="K6" s="1056" t="s">
        <v>463</v>
      </c>
      <c r="L6" s="1057"/>
    </row>
    <row r="7" spans="2:12" ht="24.9" customHeight="1" thickBot="1" x14ac:dyDescent="0.35">
      <c r="B7" s="1060" t="s">
        <v>544</v>
      </c>
      <c r="C7" s="1060"/>
      <c r="D7" s="1060"/>
      <c r="E7" s="1060"/>
      <c r="F7" s="1060"/>
      <c r="G7" s="1060"/>
      <c r="H7" s="1060"/>
      <c r="I7" s="1060"/>
      <c r="J7" s="1060"/>
      <c r="K7" s="1060"/>
      <c r="L7" s="1060"/>
    </row>
    <row r="8" spans="2:12" ht="24.9" customHeight="1" x14ac:dyDescent="0.3">
      <c r="B8" s="1045"/>
      <c r="C8" s="1046"/>
      <c r="D8" s="1046"/>
      <c r="E8" s="1046"/>
      <c r="F8" s="1046"/>
      <c r="G8" s="1047"/>
      <c r="H8" s="1045"/>
      <c r="I8" s="1046"/>
      <c r="J8" s="1046"/>
      <c r="K8" s="1046"/>
      <c r="L8" s="1047"/>
    </row>
    <row r="9" spans="2:12" ht="24.9" customHeight="1" x14ac:dyDescent="0.3">
      <c r="B9" s="1048"/>
      <c r="C9" s="1049"/>
      <c r="D9" s="1049"/>
      <c r="E9" s="1049"/>
      <c r="F9" s="1049"/>
      <c r="G9" s="1050"/>
      <c r="H9" s="1048"/>
      <c r="I9" s="1049"/>
      <c r="J9" s="1049"/>
      <c r="K9" s="1049"/>
      <c r="L9" s="1050"/>
    </row>
    <row r="10" spans="2:12" ht="24.9" customHeight="1" x14ac:dyDescent="0.3">
      <c r="B10" s="1048"/>
      <c r="C10" s="1049"/>
      <c r="D10" s="1049"/>
      <c r="E10" s="1049"/>
      <c r="F10" s="1049"/>
      <c r="G10" s="1050"/>
      <c r="H10" s="1048"/>
      <c r="I10" s="1049"/>
      <c r="J10" s="1049"/>
      <c r="K10" s="1049"/>
      <c r="L10" s="1050"/>
    </row>
    <row r="11" spans="2:12" ht="24.9" customHeight="1" x14ac:dyDescent="0.3">
      <c r="B11" s="1048"/>
      <c r="C11" s="1049"/>
      <c r="D11" s="1049"/>
      <c r="E11" s="1049"/>
      <c r="F11" s="1049"/>
      <c r="G11" s="1050"/>
      <c r="H11" s="1048"/>
      <c r="I11" s="1049"/>
      <c r="J11" s="1049"/>
      <c r="K11" s="1049"/>
      <c r="L11" s="1050"/>
    </row>
    <row r="12" spans="2:12" ht="24.9" customHeight="1" x14ac:dyDescent="0.3">
      <c r="B12" s="1048"/>
      <c r="C12" s="1049"/>
      <c r="D12" s="1049"/>
      <c r="E12" s="1049"/>
      <c r="F12" s="1049"/>
      <c r="G12" s="1050"/>
      <c r="H12" s="1048"/>
      <c r="I12" s="1049"/>
      <c r="J12" s="1049"/>
      <c r="K12" s="1049"/>
      <c r="L12" s="1050"/>
    </row>
    <row r="13" spans="2:12" ht="24.9" customHeight="1" x14ac:dyDescent="0.3">
      <c r="B13" s="1048"/>
      <c r="C13" s="1049"/>
      <c r="D13" s="1049"/>
      <c r="E13" s="1049"/>
      <c r="F13" s="1049"/>
      <c r="G13" s="1050"/>
      <c r="H13" s="1048"/>
      <c r="I13" s="1049"/>
      <c r="J13" s="1049"/>
      <c r="K13" s="1049"/>
      <c r="L13" s="1050"/>
    </row>
    <row r="14" spans="2:12" ht="24.9" customHeight="1" x14ac:dyDescent="0.3">
      <c r="B14" s="1048"/>
      <c r="C14" s="1049"/>
      <c r="D14" s="1049"/>
      <c r="E14" s="1049"/>
      <c r="F14" s="1049"/>
      <c r="G14" s="1050"/>
      <c r="H14" s="1048"/>
      <c r="I14" s="1049"/>
      <c r="J14" s="1049"/>
      <c r="K14" s="1049"/>
      <c r="L14" s="1050"/>
    </row>
    <row r="15" spans="2:12" ht="24.9" customHeight="1" x14ac:dyDescent="0.3">
      <c r="B15" s="1048"/>
      <c r="C15" s="1049"/>
      <c r="D15" s="1049"/>
      <c r="E15" s="1049"/>
      <c r="F15" s="1049"/>
      <c r="G15" s="1050"/>
      <c r="H15" s="1048"/>
      <c r="I15" s="1049"/>
      <c r="J15" s="1049"/>
      <c r="K15" s="1049"/>
      <c r="L15" s="1050"/>
    </row>
    <row r="16" spans="2:12" ht="27.75" customHeight="1" thickBot="1" x14ac:dyDescent="0.35">
      <c r="B16" s="1048"/>
      <c r="C16" s="1049"/>
      <c r="D16" s="1049"/>
      <c r="E16" s="1049"/>
      <c r="F16" s="1049"/>
      <c r="G16" s="1050"/>
      <c r="H16" s="1048"/>
      <c r="I16" s="1049"/>
      <c r="J16" s="1049"/>
      <c r="K16" s="1049"/>
      <c r="L16" s="1050"/>
    </row>
    <row r="17" spans="2:12" ht="24.9" customHeight="1" x14ac:dyDescent="0.3">
      <c r="B17" s="1045"/>
      <c r="C17" s="1046"/>
      <c r="D17" s="1046"/>
      <c r="E17" s="1046"/>
      <c r="F17" s="1046"/>
      <c r="G17" s="1047"/>
      <c r="H17" s="1045"/>
      <c r="I17" s="1046"/>
      <c r="J17" s="1046"/>
      <c r="K17" s="1046"/>
      <c r="L17" s="1047"/>
    </row>
    <row r="18" spans="2:12" ht="24.9" customHeight="1" x14ac:dyDescent="0.3">
      <c r="B18" s="1048"/>
      <c r="C18" s="1049"/>
      <c r="D18" s="1049"/>
      <c r="E18" s="1049"/>
      <c r="F18" s="1049"/>
      <c r="G18" s="1050"/>
      <c r="H18" s="1048"/>
      <c r="I18" s="1049"/>
      <c r="J18" s="1049"/>
      <c r="K18" s="1049"/>
      <c r="L18" s="1050"/>
    </row>
    <row r="19" spans="2:12" ht="24.9" customHeight="1" x14ac:dyDescent="0.3">
      <c r="B19" s="1048"/>
      <c r="C19" s="1049"/>
      <c r="D19" s="1049"/>
      <c r="E19" s="1049"/>
      <c r="F19" s="1049"/>
      <c r="G19" s="1050"/>
      <c r="H19" s="1048"/>
      <c r="I19" s="1049"/>
      <c r="J19" s="1049"/>
      <c r="K19" s="1049"/>
      <c r="L19" s="1050"/>
    </row>
    <row r="20" spans="2:12" ht="24.9" customHeight="1" x14ac:dyDescent="0.3">
      <c r="B20" s="1048"/>
      <c r="C20" s="1049"/>
      <c r="D20" s="1049"/>
      <c r="E20" s="1049"/>
      <c r="F20" s="1049"/>
      <c r="G20" s="1050"/>
      <c r="H20" s="1048"/>
      <c r="I20" s="1049"/>
      <c r="J20" s="1049"/>
      <c r="K20" s="1049"/>
      <c r="L20" s="1050"/>
    </row>
    <row r="21" spans="2:12" ht="24.9" customHeight="1" x14ac:dyDescent="0.3">
      <c r="B21" s="1048"/>
      <c r="C21" s="1049"/>
      <c r="D21" s="1049"/>
      <c r="E21" s="1049"/>
      <c r="F21" s="1049"/>
      <c r="G21" s="1050"/>
      <c r="H21" s="1048"/>
      <c r="I21" s="1049"/>
      <c r="J21" s="1049"/>
      <c r="K21" s="1049"/>
      <c r="L21" s="1050"/>
    </row>
    <row r="22" spans="2:12" ht="24.9" customHeight="1" x14ac:dyDescent="0.3">
      <c r="B22" s="1048"/>
      <c r="C22" s="1049"/>
      <c r="D22" s="1049"/>
      <c r="E22" s="1049"/>
      <c r="F22" s="1049"/>
      <c r="G22" s="1050"/>
      <c r="H22" s="1048"/>
      <c r="I22" s="1049"/>
      <c r="J22" s="1049"/>
      <c r="K22" s="1049"/>
      <c r="L22" s="1050"/>
    </row>
    <row r="23" spans="2:12" ht="24.9" customHeight="1" x14ac:dyDescent="0.3">
      <c r="B23" s="1048"/>
      <c r="C23" s="1049"/>
      <c r="D23" s="1049"/>
      <c r="E23" s="1049"/>
      <c r="F23" s="1049"/>
      <c r="G23" s="1050"/>
      <c r="H23" s="1048"/>
      <c r="I23" s="1049"/>
      <c r="J23" s="1049"/>
      <c r="K23" s="1049"/>
      <c r="L23" s="1050"/>
    </row>
    <row r="24" spans="2:12" ht="24.9" customHeight="1" x14ac:dyDescent="0.3">
      <c r="B24" s="1048"/>
      <c r="C24" s="1049"/>
      <c r="D24" s="1049"/>
      <c r="E24" s="1049"/>
      <c r="F24" s="1049"/>
      <c r="G24" s="1050"/>
      <c r="H24" s="1048"/>
      <c r="I24" s="1049"/>
      <c r="J24" s="1049"/>
      <c r="K24" s="1049"/>
      <c r="L24" s="1050"/>
    </row>
    <row r="25" spans="2:12" ht="48" customHeight="1" thickBot="1" x14ac:dyDescent="0.35">
      <c r="B25" s="1048"/>
      <c r="C25" s="1049"/>
      <c r="D25" s="1049"/>
      <c r="E25" s="1049"/>
      <c r="F25" s="1049"/>
      <c r="G25" s="1050"/>
      <c r="H25" s="1048"/>
      <c r="I25" s="1049"/>
      <c r="J25" s="1049"/>
      <c r="K25" s="1049"/>
      <c r="L25" s="1050"/>
    </row>
    <row r="26" spans="2:12" ht="39" customHeight="1" thickBot="1" x14ac:dyDescent="0.35">
      <c r="B26" s="1051" t="s">
        <v>1019</v>
      </c>
      <c r="C26" s="1052"/>
      <c r="D26" s="1052"/>
      <c r="E26" s="1052"/>
      <c r="F26" s="1052"/>
      <c r="G26" s="1052"/>
      <c r="H26" s="1052"/>
      <c r="I26" s="1052"/>
      <c r="J26" s="1052"/>
      <c r="K26" s="1052"/>
      <c r="L26" s="1053"/>
    </row>
    <row r="27" spans="2:12" ht="24.9" customHeight="1" x14ac:dyDescent="0.3">
      <c r="B27" s="1045"/>
      <c r="C27" s="1046"/>
      <c r="D27" s="1046"/>
      <c r="E27" s="1046"/>
      <c r="F27" s="1046"/>
      <c r="G27" s="1047"/>
      <c r="H27" s="1045"/>
      <c r="I27" s="1046"/>
      <c r="J27" s="1046"/>
      <c r="K27" s="1046"/>
      <c r="L27" s="1047"/>
    </row>
    <row r="28" spans="2:12" ht="24.9" customHeight="1" x14ac:dyDescent="0.3">
      <c r="B28" s="1048"/>
      <c r="C28" s="1049"/>
      <c r="D28" s="1049"/>
      <c r="E28" s="1049"/>
      <c r="F28" s="1049"/>
      <c r="G28" s="1050"/>
      <c r="H28" s="1048"/>
      <c r="I28" s="1049"/>
      <c r="J28" s="1049"/>
      <c r="K28" s="1049"/>
      <c r="L28" s="1050"/>
    </row>
    <row r="29" spans="2:12" ht="24.9" customHeight="1" x14ac:dyDescent="0.3">
      <c r="B29" s="1048"/>
      <c r="C29" s="1049"/>
      <c r="D29" s="1049"/>
      <c r="E29" s="1049"/>
      <c r="F29" s="1049"/>
      <c r="G29" s="1050"/>
      <c r="H29" s="1048"/>
      <c r="I29" s="1049"/>
      <c r="J29" s="1049"/>
      <c r="K29" s="1049"/>
      <c r="L29" s="1050"/>
    </row>
    <row r="30" spans="2:12" ht="24.9" customHeight="1" x14ac:dyDescent="0.3">
      <c r="B30" s="1048"/>
      <c r="C30" s="1049"/>
      <c r="D30" s="1049"/>
      <c r="E30" s="1049"/>
      <c r="F30" s="1049"/>
      <c r="G30" s="1050"/>
      <c r="H30" s="1048"/>
      <c r="I30" s="1049"/>
      <c r="J30" s="1049"/>
      <c r="K30" s="1049"/>
      <c r="L30" s="1050"/>
    </row>
    <row r="31" spans="2:12" ht="24.9" customHeight="1" x14ac:dyDescent="0.3">
      <c r="B31" s="1048"/>
      <c r="C31" s="1049"/>
      <c r="D31" s="1049"/>
      <c r="E31" s="1049"/>
      <c r="F31" s="1049"/>
      <c r="G31" s="1050"/>
      <c r="H31" s="1048"/>
      <c r="I31" s="1049"/>
      <c r="J31" s="1049"/>
      <c r="K31" s="1049"/>
      <c r="L31" s="1050"/>
    </row>
    <row r="32" spans="2:12" ht="24.9" customHeight="1" x14ac:dyDescent="0.3">
      <c r="B32" s="1048"/>
      <c r="C32" s="1049"/>
      <c r="D32" s="1049"/>
      <c r="E32" s="1049"/>
      <c r="F32" s="1049"/>
      <c r="G32" s="1050"/>
      <c r="H32" s="1048"/>
      <c r="I32" s="1049"/>
      <c r="J32" s="1049"/>
      <c r="K32" s="1049"/>
      <c r="L32" s="1050"/>
    </row>
    <row r="33" spans="2:12" ht="24.9" customHeight="1" x14ac:dyDescent="0.3">
      <c r="B33" s="1048"/>
      <c r="C33" s="1049"/>
      <c r="D33" s="1049"/>
      <c r="E33" s="1049"/>
      <c r="F33" s="1049"/>
      <c r="G33" s="1050"/>
      <c r="H33" s="1048"/>
      <c r="I33" s="1049"/>
      <c r="J33" s="1049"/>
      <c r="K33" s="1049"/>
      <c r="L33" s="1050"/>
    </row>
    <row r="34" spans="2:12" ht="24.9" customHeight="1" x14ac:dyDescent="0.3">
      <c r="B34" s="1048"/>
      <c r="C34" s="1049"/>
      <c r="D34" s="1049"/>
      <c r="E34" s="1049"/>
      <c r="F34" s="1049"/>
      <c r="G34" s="1050"/>
      <c r="H34" s="1048"/>
      <c r="I34" s="1049"/>
      <c r="J34" s="1049"/>
      <c r="K34" s="1049"/>
      <c r="L34" s="1050"/>
    </row>
    <row r="35" spans="2:12" ht="48" customHeight="1" thickBot="1" x14ac:dyDescent="0.35">
      <c r="B35" s="1048"/>
      <c r="C35" s="1049"/>
      <c r="D35" s="1049"/>
      <c r="E35" s="1049"/>
      <c r="F35" s="1049"/>
      <c r="G35" s="1050"/>
      <c r="H35" s="1048"/>
      <c r="I35" s="1049"/>
      <c r="J35" s="1049"/>
      <c r="K35" s="1049"/>
      <c r="L35" s="1050"/>
    </row>
    <row r="36" spans="2:12" ht="30.75" customHeight="1" x14ac:dyDescent="0.3">
      <c r="B36" s="1045"/>
      <c r="C36" s="1046"/>
      <c r="D36" s="1046"/>
      <c r="E36" s="1046"/>
      <c r="F36" s="1046"/>
      <c r="G36" s="1047"/>
      <c r="H36" s="1045"/>
      <c r="I36" s="1046"/>
      <c r="J36" s="1046"/>
      <c r="K36" s="1046"/>
      <c r="L36" s="1047"/>
    </row>
    <row r="37" spans="2:12" ht="28.5" customHeight="1" x14ac:dyDescent="0.3">
      <c r="B37" s="1048"/>
      <c r="C37" s="1049"/>
      <c r="D37" s="1049"/>
      <c r="E37" s="1049"/>
      <c r="F37" s="1049"/>
      <c r="G37" s="1050"/>
      <c r="H37" s="1048"/>
      <c r="I37" s="1049"/>
      <c r="J37" s="1049"/>
      <c r="K37" s="1049"/>
      <c r="L37" s="1050"/>
    </row>
    <row r="38" spans="2:12" ht="28.5" customHeight="1" x14ac:dyDescent="0.3">
      <c r="B38" s="1048"/>
      <c r="C38" s="1049"/>
      <c r="D38" s="1049"/>
      <c r="E38" s="1049"/>
      <c r="F38" s="1049"/>
      <c r="G38" s="1050"/>
      <c r="H38" s="1048"/>
      <c r="I38" s="1049"/>
      <c r="J38" s="1049"/>
      <c r="K38" s="1049"/>
      <c r="L38" s="1050"/>
    </row>
    <row r="39" spans="2:12" ht="28.5" customHeight="1" x14ac:dyDescent="0.3">
      <c r="B39" s="1048"/>
      <c r="C39" s="1049"/>
      <c r="D39" s="1049"/>
      <c r="E39" s="1049"/>
      <c r="F39" s="1049"/>
      <c r="G39" s="1050"/>
      <c r="H39" s="1048"/>
      <c r="I39" s="1049"/>
      <c r="J39" s="1049"/>
      <c r="K39" s="1049"/>
      <c r="L39" s="1050"/>
    </row>
    <row r="40" spans="2:12" ht="28.5" customHeight="1" x14ac:dyDescent="0.3">
      <c r="B40" s="1048"/>
      <c r="C40" s="1049"/>
      <c r="D40" s="1049"/>
      <c r="E40" s="1049"/>
      <c r="F40" s="1049"/>
      <c r="G40" s="1050"/>
      <c r="H40" s="1048"/>
      <c r="I40" s="1049"/>
      <c r="J40" s="1049"/>
      <c r="K40" s="1049"/>
      <c r="L40" s="1050"/>
    </row>
    <row r="41" spans="2:12" ht="28.5" customHeight="1" x14ac:dyDescent="0.3">
      <c r="B41" s="1048"/>
      <c r="C41" s="1049"/>
      <c r="D41" s="1049"/>
      <c r="E41" s="1049"/>
      <c r="F41" s="1049"/>
      <c r="G41" s="1050"/>
      <c r="H41" s="1048"/>
      <c r="I41" s="1049"/>
      <c r="J41" s="1049"/>
      <c r="K41" s="1049"/>
      <c r="L41" s="1050"/>
    </row>
    <row r="42" spans="2:12" ht="28.5" customHeight="1" x14ac:dyDescent="0.3">
      <c r="B42" s="1048"/>
      <c r="C42" s="1049"/>
      <c r="D42" s="1049"/>
      <c r="E42" s="1049"/>
      <c r="F42" s="1049"/>
      <c r="G42" s="1050"/>
      <c r="H42" s="1048"/>
      <c r="I42" s="1049"/>
      <c r="J42" s="1049"/>
      <c r="K42" s="1049"/>
      <c r="L42" s="1050"/>
    </row>
    <row r="43" spans="2:12" ht="28.5" customHeight="1" x14ac:dyDescent="0.3">
      <c r="B43" s="1048"/>
      <c r="C43" s="1049"/>
      <c r="D43" s="1049"/>
      <c r="E43" s="1049"/>
      <c r="F43" s="1049"/>
      <c r="G43" s="1050"/>
      <c r="H43" s="1048"/>
      <c r="I43" s="1049"/>
      <c r="J43" s="1049"/>
      <c r="K43" s="1049"/>
      <c r="L43" s="1050"/>
    </row>
    <row r="44" spans="2:12" ht="28.5" customHeight="1" thickBot="1" x14ac:dyDescent="0.35">
      <c r="B44" s="1048"/>
      <c r="C44" s="1049"/>
      <c r="D44" s="1049"/>
      <c r="E44" s="1049"/>
      <c r="F44" s="1049"/>
      <c r="G44" s="1050"/>
      <c r="H44" s="1048"/>
      <c r="I44" s="1049"/>
      <c r="J44" s="1049"/>
      <c r="K44" s="1049"/>
      <c r="L44" s="1050"/>
    </row>
    <row r="45" spans="2:12" ht="28.5" customHeight="1" thickBot="1" x14ac:dyDescent="0.35">
      <c r="B45" s="1051" t="s">
        <v>1020</v>
      </c>
      <c r="C45" s="1052"/>
      <c r="D45" s="1052"/>
      <c r="E45" s="1052"/>
      <c r="F45" s="1052"/>
      <c r="G45" s="1052"/>
      <c r="H45" s="1052"/>
      <c r="I45" s="1052"/>
      <c r="J45" s="1052"/>
      <c r="K45" s="1052"/>
      <c r="L45" s="1053"/>
    </row>
    <row r="46" spans="2:12" ht="28.5" customHeight="1" x14ac:dyDescent="0.3">
      <c r="B46" s="1045"/>
      <c r="C46" s="1046"/>
      <c r="D46" s="1046"/>
      <c r="E46" s="1046"/>
      <c r="F46" s="1046"/>
      <c r="G46" s="1047"/>
      <c r="H46" s="1045"/>
      <c r="I46" s="1046"/>
      <c r="J46" s="1046"/>
      <c r="K46" s="1046"/>
      <c r="L46" s="1047"/>
    </row>
    <row r="47" spans="2:12" ht="28.5" customHeight="1" x14ac:dyDescent="0.3">
      <c r="B47" s="1048"/>
      <c r="C47" s="1049"/>
      <c r="D47" s="1049"/>
      <c r="E47" s="1049"/>
      <c r="F47" s="1049"/>
      <c r="G47" s="1050"/>
      <c r="H47" s="1048"/>
      <c r="I47" s="1049"/>
      <c r="J47" s="1049"/>
      <c r="K47" s="1049"/>
      <c r="L47" s="1050"/>
    </row>
    <row r="48" spans="2:12" ht="28.5" customHeight="1" x14ac:dyDescent="0.3">
      <c r="B48" s="1048"/>
      <c r="C48" s="1049"/>
      <c r="D48" s="1049"/>
      <c r="E48" s="1049"/>
      <c r="F48" s="1049"/>
      <c r="G48" s="1050"/>
      <c r="H48" s="1048"/>
      <c r="I48" s="1049"/>
      <c r="J48" s="1049"/>
      <c r="K48" s="1049"/>
      <c r="L48" s="1050"/>
    </row>
    <row r="49" spans="2:12" ht="28.5" customHeight="1" x14ac:dyDescent="0.3">
      <c r="B49" s="1048"/>
      <c r="C49" s="1049"/>
      <c r="D49" s="1049"/>
      <c r="E49" s="1049"/>
      <c r="F49" s="1049"/>
      <c r="G49" s="1050"/>
      <c r="H49" s="1048"/>
      <c r="I49" s="1049"/>
      <c r="J49" s="1049"/>
      <c r="K49" s="1049"/>
      <c r="L49" s="1050"/>
    </row>
    <row r="50" spans="2:12" ht="16.5" customHeight="1" x14ac:dyDescent="0.3">
      <c r="B50" s="1048"/>
      <c r="C50" s="1049"/>
      <c r="D50" s="1049"/>
      <c r="E50" s="1049"/>
      <c r="F50" s="1049"/>
      <c r="G50" s="1050"/>
      <c r="H50" s="1048"/>
      <c r="I50" s="1049"/>
      <c r="J50" s="1049"/>
      <c r="K50" s="1049"/>
      <c r="L50" s="1050"/>
    </row>
    <row r="51" spans="2:12" ht="28.5" customHeight="1" x14ac:dyDescent="0.3">
      <c r="B51" s="1048"/>
      <c r="C51" s="1049"/>
      <c r="D51" s="1049"/>
      <c r="E51" s="1049"/>
      <c r="F51" s="1049"/>
      <c r="G51" s="1050"/>
      <c r="H51" s="1048"/>
      <c r="I51" s="1049"/>
      <c r="J51" s="1049"/>
      <c r="K51" s="1049"/>
      <c r="L51" s="1050"/>
    </row>
    <row r="52" spans="2:12" ht="27.75" customHeight="1" x14ac:dyDescent="0.3">
      <c r="B52" s="1048"/>
      <c r="C52" s="1049"/>
      <c r="D52" s="1049"/>
      <c r="E52" s="1049"/>
      <c r="F52" s="1049"/>
      <c r="G52" s="1050"/>
      <c r="H52" s="1048"/>
      <c r="I52" s="1049"/>
      <c r="J52" s="1049"/>
      <c r="K52" s="1049"/>
      <c r="L52" s="1050"/>
    </row>
    <row r="53" spans="2:12" ht="19.5" customHeight="1" x14ac:dyDescent="0.3">
      <c r="B53" s="1048"/>
      <c r="C53" s="1049"/>
      <c r="D53" s="1049"/>
      <c r="E53" s="1049"/>
      <c r="F53" s="1049"/>
      <c r="G53" s="1050"/>
      <c r="H53" s="1048"/>
      <c r="I53" s="1049"/>
      <c r="J53" s="1049"/>
      <c r="K53" s="1049"/>
      <c r="L53" s="1050"/>
    </row>
    <row r="54" spans="2:12" ht="15" customHeight="1" thickBot="1" x14ac:dyDescent="0.35">
      <c r="B54" s="1048"/>
      <c r="C54" s="1049"/>
      <c r="D54" s="1049"/>
      <c r="E54" s="1049"/>
      <c r="F54" s="1049"/>
      <c r="G54" s="1050"/>
      <c r="H54" s="1048"/>
      <c r="I54" s="1049"/>
      <c r="J54" s="1049"/>
      <c r="K54" s="1049"/>
      <c r="L54" s="1050"/>
    </row>
    <row r="55" spans="2:12" ht="28.5" customHeight="1" x14ac:dyDescent="0.3">
      <c r="B55" s="1045"/>
      <c r="C55" s="1046"/>
      <c r="D55" s="1046"/>
      <c r="E55" s="1046"/>
      <c r="F55" s="1046"/>
      <c r="G55" s="1047"/>
      <c r="H55" s="1045"/>
      <c r="I55" s="1046"/>
      <c r="J55" s="1046"/>
      <c r="K55" s="1046"/>
      <c r="L55" s="1047"/>
    </row>
    <row r="56" spans="2:12" ht="28.5" customHeight="1" x14ac:dyDescent="0.3">
      <c r="B56" s="1048"/>
      <c r="C56" s="1049"/>
      <c r="D56" s="1049"/>
      <c r="E56" s="1049"/>
      <c r="F56" s="1049"/>
      <c r="G56" s="1050"/>
      <c r="H56" s="1048"/>
      <c r="I56" s="1049"/>
      <c r="J56" s="1049"/>
      <c r="K56" s="1049"/>
      <c r="L56" s="1050"/>
    </row>
    <row r="57" spans="2:12" ht="28.5" customHeight="1" x14ac:dyDescent="0.3">
      <c r="B57" s="1048"/>
      <c r="C57" s="1049"/>
      <c r="D57" s="1049"/>
      <c r="E57" s="1049"/>
      <c r="F57" s="1049"/>
      <c r="G57" s="1050"/>
      <c r="H57" s="1048"/>
      <c r="I57" s="1049"/>
      <c r="J57" s="1049"/>
      <c r="K57" s="1049"/>
      <c r="L57" s="1050"/>
    </row>
    <row r="58" spans="2:12" ht="28.5" customHeight="1" x14ac:dyDescent="0.3">
      <c r="B58" s="1048"/>
      <c r="C58" s="1049"/>
      <c r="D58" s="1049"/>
      <c r="E58" s="1049"/>
      <c r="F58" s="1049"/>
      <c r="G58" s="1050"/>
      <c r="H58" s="1048"/>
      <c r="I58" s="1049"/>
      <c r="J58" s="1049"/>
      <c r="K58" s="1049"/>
      <c r="L58" s="1050"/>
    </row>
    <row r="59" spans="2:12" ht="28.5" customHeight="1" x14ac:dyDescent="0.3">
      <c r="B59" s="1048"/>
      <c r="C59" s="1049"/>
      <c r="D59" s="1049"/>
      <c r="E59" s="1049"/>
      <c r="F59" s="1049"/>
      <c r="G59" s="1050"/>
      <c r="H59" s="1048"/>
      <c r="I59" s="1049"/>
      <c r="J59" s="1049"/>
      <c r="K59" s="1049"/>
      <c r="L59" s="1050"/>
    </row>
    <row r="60" spans="2:12" ht="22.5" customHeight="1" x14ac:dyDescent="0.3">
      <c r="B60" s="1048"/>
      <c r="C60" s="1049"/>
      <c r="D60" s="1049"/>
      <c r="E60" s="1049"/>
      <c r="F60" s="1049"/>
      <c r="G60" s="1050"/>
      <c r="H60" s="1048"/>
      <c r="I60" s="1049"/>
      <c r="J60" s="1049"/>
      <c r="K60" s="1049"/>
      <c r="L60" s="1050"/>
    </row>
    <row r="61" spans="2:12" ht="23.25" customHeight="1" x14ac:dyDescent="0.3">
      <c r="B61" s="1048"/>
      <c r="C61" s="1049"/>
      <c r="D61" s="1049"/>
      <c r="E61" s="1049"/>
      <c r="F61" s="1049"/>
      <c r="G61" s="1050"/>
      <c r="H61" s="1048"/>
      <c r="I61" s="1049"/>
      <c r="J61" s="1049"/>
      <c r="K61" s="1049"/>
      <c r="L61" s="1050"/>
    </row>
    <row r="62" spans="2:12" ht="25.5" customHeight="1" x14ac:dyDescent="0.3">
      <c r="B62" s="1048"/>
      <c r="C62" s="1049"/>
      <c r="D62" s="1049"/>
      <c r="E62" s="1049"/>
      <c r="F62" s="1049"/>
      <c r="G62" s="1050"/>
      <c r="H62" s="1048"/>
      <c r="I62" s="1049"/>
      <c r="J62" s="1049"/>
      <c r="K62" s="1049"/>
      <c r="L62" s="1050"/>
    </row>
    <row r="63" spans="2:12" ht="15" customHeight="1" thickBot="1" x14ac:dyDescent="0.35">
      <c r="B63" s="1048"/>
      <c r="C63" s="1049"/>
      <c r="D63" s="1049"/>
      <c r="E63" s="1049"/>
      <c r="F63" s="1049"/>
      <c r="G63" s="1050"/>
      <c r="H63" s="1048"/>
      <c r="I63" s="1049"/>
      <c r="J63" s="1049"/>
      <c r="K63" s="1049"/>
      <c r="L63" s="1050"/>
    </row>
    <row r="64" spans="2:12" ht="28.5" customHeight="1" thickBot="1" x14ac:dyDescent="0.35">
      <c r="B64" s="1051" t="s">
        <v>1021</v>
      </c>
      <c r="C64" s="1052"/>
      <c r="D64" s="1052"/>
      <c r="E64" s="1052"/>
      <c r="F64" s="1052"/>
      <c r="G64" s="1052"/>
      <c r="H64" s="1052"/>
      <c r="I64" s="1052"/>
      <c r="J64" s="1052"/>
      <c r="K64" s="1052"/>
      <c r="L64" s="1053"/>
    </row>
  </sheetData>
  <mergeCells count="34">
    <mergeCell ref="B1:D4"/>
    <mergeCell ref="E1:J1"/>
    <mergeCell ref="K1:L4"/>
    <mergeCell ref="E2:J2"/>
    <mergeCell ref="E3:E4"/>
    <mergeCell ref="F3:F4"/>
    <mergeCell ref="G3:G4"/>
    <mergeCell ref="H3:H4"/>
    <mergeCell ref="I3:I4"/>
    <mergeCell ref="J3:J4"/>
    <mergeCell ref="B26:L26"/>
    <mergeCell ref="B5:D5"/>
    <mergeCell ref="E5:F5"/>
    <mergeCell ref="G5:H5"/>
    <mergeCell ref="K5:L5"/>
    <mergeCell ref="B6:D6"/>
    <mergeCell ref="E6:F6"/>
    <mergeCell ref="G6:H6"/>
    <mergeCell ref="K6:L6"/>
    <mergeCell ref="B7:L7"/>
    <mergeCell ref="B8:G16"/>
    <mergeCell ref="H8:L16"/>
    <mergeCell ref="B17:G25"/>
    <mergeCell ref="H17:L25"/>
    <mergeCell ref="B55:G63"/>
    <mergeCell ref="H55:L63"/>
    <mergeCell ref="B64:L64"/>
    <mergeCell ref="B27:G35"/>
    <mergeCell ref="H27:L35"/>
    <mergeCell ref="B36:G44"/>
    <mergeCell ref="H36:L44"/>
    <mergeCell ref="B45:L45"/>
    <mergeCell ref="B46:G54"/>
    <mergeCell ref="H46:L54"/>
  </mergeCells>
  <printOptions horizontalCentered="1" verticalCentered="1"/>
  <pageMargins left="0.23622047244094491" right="0.23622047244094491" top="0.74803149606299213" bottom="0.74803149606299213" header="0.31496062992125984" footer="0.31496062992125984"/>
  <pageSetup scale="10" fitToWidth="0" orientation="portrait" r:id="rId1"/>
  <headerFooter>
    <oddFooter>Página &amp;P&amp;R&amp;A</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10</vt:i4>
      </vt:variant>
      <vt:variant>
        <vt:lpstr>Rangos con nombre</vt:lpstr>
      </vt:variant>
      <vt:variant>
        <vt:i4>13</vt:i4>
      </vt:variant>
    </vt:vector>
  </HeadingPairs>
  <TitlesOfParts>
    <vt:vector size="23" baseType="lpstr">
      <vt:lpstr>Formato</vt:lpstr>
      <vt:lpstr>Predial</vt:lpstr>
      <vt:lpstr>Financiero</vt:lpstr>
      <vt:lpstr>Registro fotográfico social</vt:lpstr>
      <vt:lpstr>Registro fotográfico redes</vt:lpstr>
      <vt:lpstr>Registro fotográfico técnico</vt:lpstr>
      <vt:lpstr>Registro fotográfico túnel</vt:lpstr>
      <vt:lpstr>Registro fotográfico puentes</vt:lpstr>
      <vt:lpstr>Registro fotográfico OyM</vt:lpstr>
      <vt:lpstr>Registro fotográfico ambiental</vt:lpstr>
      <vt:lpstr>Financiero!Área_de_impresión</vt:lpstr>
      <vt:lpstr>Predial!Área_de_impresión</vt:lpstr>
      <vt:lpstr>'Registro fotográfico ambiental'!Área_de_impresión</vt:lpstr>
      <vt:lpstr>'Registro fotográfico OyM'!Área_de_impresión</vt:lpstr>
      <vt:lpstr>'Registro fotográfico puentes'!Área_de_impresión</vt:lpstr>
      <vt:lpstr>'Registro fotográfico redes'!Área_de_impresión</vt:lpstr>
      <vt:lpstr>'Registro fotográfico técnico'!Área_de_impresión</vt:lpstr>
      <vt:lpstr>'Registro fotográfico túnel'!Área_de_impresión</vt:lpstr>
      <vt:lpstr>'Registro fotográfico OyM'!Títulos_a_imprimir</vt:lpstr>
      <vt:lpstr>'Registro fotográfico puentes'!Títulos_a_imprimir</vt:lpstr>
      <vt:lpstr>'Registro fotográfico redes'!Títulos_a_imprimir</vt:lpstr>
      <vt:lpstr>'Registro fotográfico técnico'!Títulos_a_imprimir</vt:lpstr>
      <vt:lpstr>'Registro fotográfico túnel'!Títulos_a_imprimir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Pi Limitada</dc:creator>
  <cp:lastModifiedBy>Diana Patricia Serna Gomez</cp:lastModifiedBy>
  <dcterms:created xsi:type="dcterms:W3CDTF">2017-11-30T15:30:35Z</dcterms:created>
  <dcterms:modified xsi:type="dcterms:W3CDTF">2020-01-02T21:19:46Z</dcterms:modified>
</cp:coreProperties>
</file>